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1700" yWindow="-276" windowWidth="11376" windowHeight="13056"/>
  </bookViews>
  <sheets>
    <sheet name="Flowchart" sheetId="2" r:id="rId1"/>
    <sheet name="Road" sheetId="5" r:id="rId2"/>
    <sheet name="Permit" sheetId="8" r:id="rId3"/>
    <sheet name="Vegetation" sheetId="6" r:id="rId4"/>
    <sheet name="Action Matrix" sheetId="7" r:id="rId5"/>
    <sheet name="Final Roadworks Plan" sheetId="4" r:id="rId6"/>
  </sheets>
  <externalReferences>
    <externalReference r:id="rId7"/>
    <externalReference r:id="rId8"/>
    <externalReference r:id="rId9"/>
  </externalReferences>
  <definedNames>
    <definedName name="_xlnm._FilterDatabase" localSheetId="4" hidden="1">'Action Matrix'!$B$13:$L$45</definedName>
    <definedName name="cadd1">'[1]Veg Conservation Value'!$J$64:$J$65</definedName>
    <definedName name="clr">'[1]Veg Conservation Value'!$J$56:$J$62</definedName>
    <definedName name="con">'[1]Veg Conservation Value'!$J$88:$J$93</definedName>
    <definedName name="conadd1">'[1]Veg Conservation Value'!$J$93:$J$94</definedName>
    <definedName name="fadd1">'[1]Veg Conservation Value'!$J$26:$J$27</definedName>
    <definedName name="fadd2">'[1]Veg Conservation Value'!$J$29:$J$30</definedName>
    <definedName name="fadd3">'[1]Veg Conservation Value'!$J$32:$J$33</definedName>
    <definedName name="fauna">'[1]Veg Conservation Value'!$J$18:$J$24</definedName>
    <definedName name="fladd1">'[1]Veg Conservation Value'!$J$42:$J$43</definedName>
    <definedName name="fladd2">'[1]Veg Conservation Value'!$J$45:$J$46</definedName>
    <definedName name="flood">'[1]Veg Conservation Value'!$J$105:$J$107</definedName>
    <definedName name="flora">'[1]Veg Conservation Value'!$J$35:$J$40</definedName>
    <definedName name="ge">'[1]Road Risk'!$G$17:$G$20</definedName>
    <definedName name="hz">'[1]Road Risk'!$H$6:$H$9</definedName>
    <definedName name="just1">[2]Sheet3!$C$1:$C$5</definedName>
    <definedName name="ph">'[1]Veg Conservation Value'!$J$81:$J$82</definedName>
    <definedName name="prina">'[1]Veg Conservation Value'!$J$6:$J$13</definedName>
    <definedName name="qual">'[1]Veg Conservation Value'!$J$15</definedName>
    <definedName name="sal">'[1]Veg Conservation Value'!$J$84:$J$86</definedName>
    <definedName name="se">'[1]Road Risk'!$H$17:$H$18</definedName>
    <definedName name="slope">'[1]Veg Conservation Value'!$J$74:$J$76</definedName>
    <definedName name="soil">'[1]Veg Conservation Value'!$J$78:$J$79</definedName>
    <definedName name="sp">'[1]Road Risk'!$G$12:$G$14</definedName>
    <definedName name="tec">'[1]Veg Conservation Value'!$J$48:$J$53</definedName>
    <definedName name="tr">'[1]Road Risk'!$G$6:$G$9</definedName>
    <definedName name="water">'[1]Veg Conservation Value'!$J$68:$J$71</definedName>
    <definedName name="wqadd1">'[1]Veg Conservation Value'!$J$97:$J$98</definedName>
    <definedName name="wqadd2">'[1]Veg Conservation Value'!$J$101:$J$102</definedName>
  </definedNames>
  <calcPr calcId="125725" concurrentCalc="0"/>
</workbook>
</file>

<file path=xl/calcChain.xml><?xml version="1.0" encoding="utf-8"?>
<calcChain xmlns="http://schemas.openxmlformats.org/spreadsheetml/2006/main">
  <c r="I8" i="5"/>
  <c r="I5"/>
  <c r="I6"/>
  <c r="I7"/>
  <c r="I9"/>
  <c r="I10"/>
  <c r="I11"/>
  <c r="I12"/>
  <c r="I13"/>
  <c r="I14"/>
  <c r="I15"/>
  <c r="I16"/>
  <c r="I17"/>
  <c r="L3" i="7"/>
  <c r="I23" i="5"/>
  <c r="I24"/>
  <c r="I25"/>
  <c r="I26"/>
  <c r="I27"/>
  <c r="I28"/>
  <c r="I29"/>
  <c r="I30"/>
  <c r="I31"/>
  <c r="I32"/>
  <c r="I33"/>
  <c r="L4" i="7"/>
  <c r="L5"/>
  <c r="H3"/>
  <c r="H4"/>
  <c r="L6"/>
  <c r="L7"/>
  <c r="L8"/>
  <c r="L9"/>
  <c r="I30" i="6"/>
  <c r="C32" i="5"/>
  <c r="D32"/>
  <c r="C40"/>
  <c r="D40"/>
  <c r="I5" i="6"/>
  <c r="I6"/>
  <c r="I7"/>
  <c r="I8"/>
  <c r="I9"/>
  <c r="I10"/>
  <c r="I11"/>
  <c r="I12"/>
  <c r="I13"/>
  <c r="I14"/>
  <c r="I15"/>
  <c r="I16"/>
  <c r="I17"/>
  <c r="I18"/>
  <c r="I19"/>
  <c r="I20"/>
  <c r="I21"/>
  <c r="I22"/>
  <c r="I23"/>
  <c r="I24"/>
  <c r="I25"/>
  <c r="I26"/>
  <c r="I27"/>
  <c r="I28"/>
  <c r="I29"/>
  <c r="I34"/>
  <c r="I31"/>
  <c r="I32"/>
  <c r="B13" i="8"/>
  <c r="I37" i="6"/>
  <c r="I35"/>
</calcChain>
</file>

<file path=xl/comments1.xml><?xml version="1.0" encoding="utf-8"?>
<comments xmlns="http://schemas.openxmlformats.org/spreadsheetml/2006/main">
  <authors>
    <author>Tony Shaw</author>
  </authors>
  <commentList>
    <comment ref="G5" authorId="0">
      <text>
        <r>
          <rPr>
            <sz val="10"/>
            <color indexed="81"/>
            <rFont val="Arial"/>
            <family val="2"/>
          </rPr>
          <t xml:space="preserve">Use the combined ADT for the road section being assessed.  Where counts are not known estimate the traffic flow.
</t>
        </r>
      </text>
    </comment>
    <comment ref="G6" authorId="0">
      <text>
        <r>
          <rPr>
            <sz val="10"/>
            <color indexed="81"/>
            <rFont val="Arial"/>
            <family val="2"/>
          </rPr>
          <t xml:space="preserve">Select the condition that best describes the offset from the road edge to the hazard (within 3 metres or 3-6 metres)
Assess severity:
• </t>
        </r>
        <r>
          <rPr>
            <b/>
            <sz val="10"/>
            <color indexed="81"/>
            <rFont val="Arial"/>
            <family val="2"/>
          </rPr>
          <t>Slight</t>
        </r>
        <r>
          <rPr>
            <sz val="10"/>
            <color indexed="81"/>
            <rFont val="Arial"/>
            <family val="2"/>
          </rPr>
          <t xml:space="preserve"> (minor property damage only, eg. kerb, wire-rope barrier, level slope with no hazards).
</t>
        </r>
        <r>
          <rPr>
            <b/>
            <sz val="10"/>
            <color indexed="81"/>
            <rFont val="Arial"/>
            <family val="2"/>
          </rPr>
          <t xml:space="preserve">• Moderate </t>
        </r>
        <r>
          <rPr>
            <sz val="10"/>
            <color indexed="81"/>
            <rFont val="Arial"/>
            <family val="2"/>
          </rPr>
          <t xml:space="preserve">(intermittent hazard likely to cause moderate damage or injury, eg. embankment (in cut), longitudinal bridge or wall, mid-size culvert).
</t>
        </r>
        <r>
          <rPr>
            <b/>
            <sz val="10"/>
            <color indexed="81"/>
            <rFont val="Arial"/>
            <family val="2"/>
          </rPr>
          <t xml:space="preserve">• High </t>
        </r>
        <r>
          <rPr>
            <sz val="10"/>
            <color indexed="81"/>
            <rFont val="Arial"/>
            <family val="2"/>
          </rPr>
          <t>(likely to cause fatality or serious injury e.g. trees greater than 300 mm diameter, rollover (greater than 4:1 fill), transverse wall.</t>
        </r>
      </text>
    </comment>
    <comment ref="G7" authorId="0">
      <text>
        <r>
          <rPr>
            <sz val="10"/>
            <color indexed="81"/>
            <rFont val="Arial"/>
            <family val="2"/>
          </rPr>
          <t xml:space="preserve">This factor is based on whether the terrain is mountainous, rolling or level.Select the terrain that best describes the average terrain of the section of road under review.
</t>
        </r>
      </text>
    </comment>
    <comment ref="G8" authorId="0">
      <text>
        <r>
          <rPr>
            <sz val="10"/>
            <color indexed="81"/>
            <rFont val="Arial"/>
            <family val="2"/>
          </rPr>
          <t>Where the road geometry is not designed consistent with the posted speed limit or the 85th percentile speed (whichever is the greatest) risk increases.
Estimate the design speed of geometric elements and compare to the zoned speed or 85th percentile speed and rate accordingly.</t>
        </r>
      </text>
    </comment>
    <comment ref="G9" authorId="0">
      <text>
        <r>
          <rPr>
            <sz val="10"/>
            <color indexed="81"/>
            <rFont val="Arial"/>
            <family val="2"/>
          </rPr>
          <t xml:space="preserve">For sight distance at either intersections or midblock.
</t>
        </r>
        <r>
          <rPr>
            <b/>
            <sz val="10"/>
            <color indexed="81"/>
            <rFont val="Arial"/>
            <family val="2"/>
          </rPr>
          <t xml:space="preserve">Compliant </t>
        </r>
        <r>
          <rPr>
            <sz val="10"/>
            <color indexed="81"/>
            <rFont val="Arial"/>
            <family val="2"/>
          </rPr>
          <t xml:space="preserve">
Sight distance meets AustRoads design guidelines.
</t>
        </r>
        <r>
          <rPr>
            <b/>
            <sz val="10"/>
            <color indexed="81"/>
            <rFont val="Arial"/>
            <family val="2"/>
          </rPr>
          <t>Partly Deficient</t>
        </r>
        <r>
          <rPr>
            <sz val="10"/>
            <color indexed="81"/>
            <rFont val="Arial"/>
            <family val="2"/>
          </rPr>
          <t xml:space="preserve">
Sight distance is 2/3 AustRoads design guidelines recommended sight distance.
</t>
        </r>
        <r>
          <rPr>
            <b/>
            <sz val="10"/>
            <color indexed="81"/>
            <rFont val="Arial"/>
            <family val="2"/>
          </rPr>
          <t>Deficient</t>
        </r>
        <r>
          <rPr>
            <sz val="10"/>
            <color indexed="81"/>
            <rFont val="Arial"/>
            <family val="2"/>
          </rPr>
          <t xml:space="preserve">
Sight distance is 1/3 AustRoads design guidelines recommended sight distance.</t>
        </r>
      </text>
    </comment>
    <comment ref="G10" authorId="0">
      <text>
        <r>
          <rPr>
            <sz val="10"/>
            <color indexed="81"/>
            <rFont val="Arial"/>
            <family val="2"/>
          </rPr>
          <t xml:space="preserve">Assess thecompliance of geometry to design standards:
</t>
        </r>
        <r>
          <rPr>
            <b/>
            <sz val="10"/>
            <color indexed="81"/>
            <rFont val="Arial"/>
            <family val="2"/>
          </rPr>
          <t>Fully compliant:</t>
        </r>
        <r>
          <rPr>
            <sz val="10"/>
            <color indexed="81"/>
            <rFont val="Arial"/>
            <family val="2"/>
          </rPr>
          <t xml:space="preserve">
Geometry complies fully with Austroads / MRWA design criteria
</t>
        </r>
        <r>
          <rPr>
            <b/>
            <sz val="10"/>
            <color indexed="81"/>
            <rFont val="Arial"/>
            <family val="2"/>
          </rPr>
          <t>Largely compliant:</t>
        </r>
        <r>
          <rPr>
            <sz val="10"/>
            <color indexed="81"/>
            <rFont val="Arial"/>
            <family val="2"/>
          </rPr>
          <t xml:space="preserve">
Geometry has minor deviations from Austroads / MRWA design criteria which pose a low risk
</t>
        </r>
        <r>
          <rPr>
            <b/>
            <sz val="10"/>
            <color indexed="81"/>
            <rFont val="Arial"/>
            <family val="2"/>
          </rPr>
          <t>Partly compliant:</t>
        </r>
        <r>
          <rPr>
            <sz val="10"/>
            <color indexed="81"/>
            <rFont val="Arial"/>
            <family val="2"/>
          </rPr>
          <t xml:space="preserve">
Geometry has minor deviations from Austroads / MRWA design criteria which pose a moderate risk</t>
        </r>
      </text>
    </comment>
    <comment ref="G11" authorId="0">
      <text>
        <r>
          <rPr>
            <sz val="10"/>
            <color indexed="81"/>
            <rFont val="Arial"/>
            <family val="2"/>
          </rPr>
          <t xml:space="preserve">Assess the compliance of geometry to design standards:
</t>
        </r>
        <r>
          <rPr>
            <b/>
            <sz val="10"/>
            <color indexed="81"/>
            <rFont val="Arial"/>
            <family val="2"/>
          </rPr>
          <t xml:space="preserve">Fully compliant:
</t>
        </r>
        <r>
          <rPr>
            <sz val="10"/>
            <color indexed="81"/>
            <rFont val="Arial"/>
            <family val="2"/>
          </rPr>
          <t xml:space="preserve">Geometry complies fully with Austroads / MRWA design criteria
</t>
        </r>
        <r>
          <rPr>
            <b/>
            <sz val="10"/>
            <color indexed="81"/>
            <rFont val="Arial"/>
            <family val="2"/>
          </rPr>
          <t>Largely compliant:</t>
        </r>
        <r>
          <rPr>
            <sz val="10"/>
            <color indexed="81"/>
            <rFont val="Arial"/>
            <family val="2"/>
          </rPr>
          <t xml:space="preserve">
Geometry has minor deviations from Austroads / MRWA design criteria which pose a low risk
</t>
        </r>
        <r>
          <rPr>
            <b/>
            <sz val="10"/>
            <color indexed="81"/>
            <rFont val="Arial"/>
            <family val="2"/>
          </rPr>
          <t>Partly compliant</t>
        </r>
        <r>
          <rPr>
            <sz val="10"/>
            <color indexed="81"/>
            <rFont val="Arial"/>
            <family val="2"/>
          </rPr>
          <t>:
Geometry has minor deviations from Austroads / MRWA design criteria which pose a moderate risk</t>
        </r>
      </text>
    </comment>
    <comment ref="G12" authorId="0">
      <text>
        <r>
          <rPr>
            <sz val="10"/>
            <color indexed="81"/>
            <rFont val="Arial"/>
            <family val="2"/>
          </rPr>
          <t>The number of lanes should be consistent with the following:
Within 200 metres of an intersection - 1 lane for every 500 vpd.
Midblock - 1 lane for every 1000 vpd.</t>
        </r>
      </text>
    </comment>
    <comment ref="G13" authorId="0">
      <text>
        <r>
          <rPr>
            <sz val="10"/>
            <color indexed="81"/>
            <rFont val="Arial"/>
            <family val="2"/>
          </rPr>
          <t xml:space="preserve">This factor relates to the width of the traffic lane in metres.  Enter the corresponding descriptor for the condition.
</t>
        </r>
      </text>
    </comment>
    <comment ref="G14" authorId="0">
      <text>
        <r>
          <rPr>
            <sz val="10"/>
            <color indexed="81"/>
            <rFont val="Arial"/>
            <family val="2"/>
          </rPr>
          <t xml:space="preserve">This factor relates to the width of the sealed shoulder in metres.  Enter the corresponding descriptor for the condition.
</t>
        </r>
      </text>
    </comment>
    <comment ref="G15" authorId="0">
      <text>
        <r>
          <rPr>
            <sz val="10"/>
            <color indexed="81"/>
            <rFont val="Arial"/>
            <family val="2"/>
          </rPr>
          <t xml:space="preserve">This factor relates to the condition of the road surface. 
For a sealed surface, it is considered ‘poor’ if the surface has a smooth, glassy appearance and poor skid resistance, is potholed or has loose material on the surface.
If the surface condition varies between good and poor, a medium rating can be chosen. 
Enter the corresponding rating for the condition.
</t>
        </r>
      </text>
    </comment>
    <comment ref="G23" authorId="0">
      <text>
        <r>
          <rPr>
            <sz val="10"/>
            <color indexed="81"/>
            <rFont val="Arial"/>
            <family val="2"/>
          </rPr>
          <t xml:space="preserve">Use the combined ADT for the road section being assessed.  Where counts are not known estimate the traffic flow.
</t>
        </r>
      </text>
    </comment>
    <comment ref="G24" authorId="0">
      <text>
        <r>
          <rPr>
            <sz val="10"/>
            <color indexed="81"/>
            <rFont val="Arial"/>
            <family val="2"/>
          </rPr>
          <t xml:space="preserve">Select the condition that best describes the offset from the road edge to the hazard (within 3 metres or 3-6 metres)
Assess severity:
• </t>
        </r>
        <r>
          <rPr>
            <b/>
            <sz val="10"/>
            <color indexed="81"/>
            <rFont val="Arial"/>
            <family val="2"/>
          </rPr>
          <t>Slight</t>
        </r>
        <r>
          <rPr>
            <sz val="10"/>
            <color indexed="81"/>
            <rFont val="Arial"/>
            <family val="2"/>
          </rPr>
          <t xml:space="preserve"> (minor property damage only, eg. kerb, wire-rope barrier, level slope with no hazards).
</t>
        </r>
        <r>
          <rPr>
            <b/>
            <sz val="10"/>
            <color indexed="81"/>
            <rFont val="Arial"/>
            <family val="2"/>
          </rPr>
          <t xml:space="preserve">• Moderate </t>
        </r>
        <r>
          <rPr>
            <sz val="10"/>
            <color indexed="81"/>
            <rFont val="Arial"/>
            <family val="2"/>
          </rPr>
          <t xml:space="preserve">(intermittent hazard likely to cause moderate damage or injury, eg. embankment (in cut), longitudinal bridge or wall, mid-size culvert).
</t>
        </r>
        <r>
          <rPr>
            <b/>
            <sz val="10"/>
            <color indexed="81"/>
            <rFont val="Arial"/>
            <family val="2"/>
          </rPr>
          <t xml:space="preserve">• High </t>
        </r>
        <r>
          <rPr>
            <sz val="10"/>
            <color indexed="81"/>
            <rFont val="Arial"/>
            <family val="2"/>
          </rPr>
          <t>(likely to cause fatality or serious injury e.g. trees greater than 300 mm diameter, rollover (greater than 4:1 fill), transverse wall.</t>
        </r>
      </text>
    </comment>
    <comment ref="G25" authorId="0">
      <text>
        <r>
          <rPr>
            <sz val="10"/>
            <color indexed="81"/>
            <rFont val="Arial"/>
            <family val="2"/>
          </rPr>
          <t xml:space="preserve">This factor is based on whether the terrain is mountainous, rolling or level.Select the terrain that best describes the average terrain of the section of road under review.
</t>
        </r>
      </text>
    </comment>
    <comment ref="G26" authorId="0">
      <text>
        <r>
          <rPr>
            <sz val="10"/>
            <color indexed="81"/>
            <rFont val="Arial"/>
            <family val="2"/>
          </rPr>
          <t>Where the road geometry is not designed consistent with the posted speed limit or the 85th percentile speed (whichever is the greatest) risk increases.
Estimate the design speed of geometric elements and compare to the zoned speed or 85th percentile speed and rate accordingly.</t>
        </r>
      </text>
    </comment>
    <comment ref="G27" authorId="0">
      <text>
        <r>
          <rPr>
            <sz val="10"/>
            <color indexed="81"/>
            <rFont val="Arial"/>
            <family val="2"/>
          </rPr>
          <t xml:space="preserve">For sight distance at either intersections or midblock.
</t>
        </r>
        <r>
          <rPr>
            <b/>
            <sz val="10"/>
            <color indexed="81"/>
            <rFont val="Arial"/>
            <family val="2"/>
          </rPr>
          <t xml:space="preserve">Compliant </t>
        </r>
        <r>
          <rPr>
            <sz val="10"/>
            <color indexed="81"/>
            <rFont val="Arial"/>
            <family val="2"/>
          </rPr>
          <t xml:space="preserve">
Sight distance meets AustRoads design guidelines.
</t>
        </r>
        <r>
          <rPr>
            <b/>
            <sz val="10"/>
            <color indexed="81"/>
            <rFont val="Arial"/>
            <family val="2"/>
          </rPr>
          <t>Partly Deficient</t>
        </r>
        <r>
          <rPr>
            <sz val="10"/>
            <color indexed="81"/>
            <rFont val="Arial"/>
            <family val="2"/>
          </rPr>
          <t xml:space="preserve">
Sight Distance is 2/3 AustRoads design guidelines recommended sight distance.
</t>
        </r>
        <r>
          <rPr>
            <b/>
            <sz val="10"/>
            <color indexed="81"/>
            <rFont val="Arial"/>
            <family val="2"/>
          </rPr>
          <t>Deficient</t>
        </r>
        <r>
          <rPr>
            <sz val="10"/>
            <color indexed="81"/>
            <rFont val="Arial"/>
            <family val="2"/>
          </rPr>
          <t xml:space="preserve">
Sight Distance is 1/3 AustRoads design guidelines recommended sight distance.</t>
        </r>
      </text>
    </comment>
    <comment ref="G28" authorId="0">
      <text>
        <r>
          <rPr>
            <sz val="10"/>
            <color indexed="81"/>
            <rFont val="Arial"/>
            <family val="2"/>
          </rPr>
          <t xml:space="preserve">Assess the compliance of geometry to design standards:
</t>
        </r>
        <r>
          <rPr>
            <b/>
            <sz val="10"/>
            <color indexed="81"/>
            <rFont val="Arial"/>
            <family val="2"/>
          </rPr>
          <t xml:space="preserve">Fully compliant:
</t>
        </r>
        <r>
          <rPr>
            <sz val="10"/>
            <color indexed="81"/>
            <rFont val="Arial"/>
            <family val="2"/>
          </rPr>
          <t xml:space="preserve">Geometry complies fully with Austroads / MRWA design criteria
</t>
        </r>
        <r>
          <rPr>
            <b/>
            <sz val="10"/>
            <color indexed="81"/>
            <rFont val="Arial"/>
            <family val="2"/>
          </rPr>
          <t>Largely compliant:</t>
        </r>
        <r>
          <rPr>
            <sz val="10"/>
            <color indexed="81"/>
            <rFont val="Arial"/>
            <family val="2"/>
          </rPr>
          <t xml:space="preserve">
Geometry has minor deviations from Austroads / MRWA design criteria which pose a low risk
</t>
        </r>
        <r>
          <rPr>
            <b/>
            <sz val="10"/>
            <color indexed="81"/>
            <rFont val="Arial"/>
            <family val="2"/>
          </rPr>
          <t>Partly compliant</t>
        </r>
        <r>
          <rPr>
            <sz val="10"/>
            <color indexed="81"/>
            <rFont val="Arial"/>
            <family val="2"/>
          </rPr>
          <t>:
Geometry has minor deviations from Austroads / MRWA design criteria which pose a moderate risk</t>
        </r>
      </text>
    </comment>
    <comment ref="G29" authorId="0">
      <text>
        <r>
          <rPr>
            <sz val="10"/>
            <color indexed="81"/>
            <rFont val="Arial"/>
            <family val="2"/>
          </rPr>
          <t xml:space="preserve">Assess the compliance of geometry to design standards:
</t>
        </r>
        <r>
          <rPr>
            <b/>
            <sz val="10"/>
            <color indexed="81"/>
            <rFont val="Arial"/>
            <family val="2"/>
          </rPr>
          <t xml:space="preserve">Fully compliant:
</t>
        </r>
        <r>
          <rPr>
            <sz val="10"/>
            <color indexed="81"/>
            <rFont val="Arial"/>
            <family val="2"/>
          </rPr>
          <t xml:space="preserve">Geometry complies fully with Austroads / MRWA design criteria
</t>
        </r>
        <r>
          <rPr>
            <b/>
            <sz val="10"/>
            <color indexed="81"/>
            <rFont val="Arial"/>
            <family val="2"/>
          </rPr>
          <t>Largely compliant:</t>
        </r>
        <r>
          <rPr>
            <sz val="10"/>
            <color indexed="81"/>
            <rFont val="Arial"/>
            <family val="2"/>
          </rPr>
          <t xml:space="preserve">
Geometry has minor deviations from Austroads / MRWA design criteria which pose a low risk
</t>
        </r>
        <r>
          <rPr>
            <b/>
            <sz val="10"/>
            <color indexed="81"/>
            <rFont val="Arial"/>
            <family val="2"/>
          </rPr>
          <t>Partly compliant</t>
        </r>
        <r>
          <rPr>
            <sz val="10"/>
            <color indexed="81"/>
            <rFont val="Arial"/>
            <family val="2"/>
          </rPr>
          <t>:
Geometry has minor deviations from Austroads / MRWA design criteria which pose a moderate risk</t>
        </r>
      </text>
    </comment>
    <comment ref="G30" authorId="0">
      <text>
        <r>
          <rPr>
            <sz val="10"/>
            <color indexed="81"/>
            <rFont val="Arial"/>
            <family val="2"/>
          </rPr>
          <t xml:space="preserve">This factor relates to the width of the pavement in metres.  Enter the corresponding descriptor for the condition.
</t>
        </r>
      </text>
    </comment>
    <comment ref="G31" authorId="0">
      <text>
        <r>
          <rPr>
            <sz val="10"/>
            <color indexed="81"/>
            <rFont val="Arial"/>
            <family val="2"/>
          </rPr>
          <t>This factor relates to the condition of the road surface. 
For an unsealed surface, it is considered ‘poor’ if the surface has a rough, loose appearance, is rutted or corrugated and poor skid resistance due to loose material on the surface.
If the surface condition varies between good and poor, a medium rating can be chosen. Enter the corresponding rating for the condition.</t>
        </r>
      </text>
    </comment>
  </commentList>
</comments>
</file>

<file path=xl/comments2.xml><?xml version="1.0" encoding="utf-8"?>
<comments xmlns="http://schemas.openxmlformats.org/spreadsheetml/2006/main">
  <authors>
    <author>Tony Shaw</author>
  </authors>
  <commentList>
    <comment ref="G5" authorId="0">
      <text>
        <r>
          <rPr>
            <b/>
            <sz val="8"/>
            <color indexed="81"/>
            <rFont val="Tahoma"/>
            <family val="2"/>
          </rPr>
          <t xml:space="preserve">Fauna Habitat:
</t>
        </r>
        <r>
          <rPr>
            <sz val="8"/>
            <color indexed="81"/>
            <rFont val="Tahoma"/>
            <family val="2"/>
          </rPr>
          <t xml:space="preserve">The value of the vegetation is also dependent on the role it plays in providing fauna habitat.  Where threatened fauna is present rate accordingly.  Elsewhere assess the  class of fauna most likely to be present at the site.
</t>
        </r>
      </text>
    </comment>
    <comment ref="G6" authorId="0">
      <text>
        <r>
          <rPr>
            <b/>
            <sz val="8"/>
            <color indexed="81"/>
            <rFont val="Tahoma"/>
            <family val="2"/>
          </rPr>
          <t>Biodiversity factor:</t>
        </r>
        <r>
          <rPr>
            <sz val="8"/>
            <color indexed="81"/>
            <rFont val="Tahoma"/>
            <family val="2"/>
          </rPr>
          <t xml:space="preserve">
If the vegetation is of higher quality than that adjacent to the site, apply additional weighting.</t>
        </r>
      </text>
    </comment>
    <comment ref="G7" authorId="0">
      <text>
        <r>
          <rPr>
            <b/>
            <sz val="8"/>
            <color indexed="81"/>
            <rFont val="Tahoma"/>
            <family val="2"/>
          </rPr>
          <t xml:space="preserve">Fauna Habitat:
</t>
        </r>
        <r>
          <rPr>
            <sz val="8"/>
            <color indexed="81"/>
            <rFont val="Tahoma"/>
            <family val="2"/>
          </rPr>
          <t xml:space="preserve">The value of the vegetation is also dependent on the role it plays in providing fauna habitat.  Where threatened fauna is present rate accordingly.  Elsewhere assess the  class of fauna most likely to be present at the site.
</t>
        </r>
      </text>
    </comment>
    <comment ref="G8" authorId="0">
      <text>
        <r>
          <rPr>
            <sz val="8"/>
            <color indexed="81"/>
            <rFont val="Tahoma"/>
            <family val="2"/>
          </rPr>
          <t xml:space="preserve">Fauna Factors:
If any of the following factors are present apply relevant weighting.
</t>
        </r>
      </text>
    </comment>
    <comment ref="G11" authorId="0">
      <text>
        <r>
          <rPr>
            <b/>
            <sz val="8"/>
            <color indexed="81"/>
            <rFont val="Tahoma"/>
            <family val="2"/>
          </rPr>
          <t>Flora:</t>
        </r>
        <r>
          <rPr>
            <sz val="8"/>
            <color indexed="81"/>
            <rFont val="Tahoma"/>
            <family val="2"/>
          </rPr>
          <t xml:space="preserve">
The importance of vegetation can be measured in part by the presence of threatened or priority flora.  Assess if threatened flora is present and rate accordingly. Priority flora are included on a supplementary conservation list called the Priority Flora List and the first three categories cover poorly known species. The categories are arranged in order of priority for undertaking further surveys. The fourth category of priority flora covers species that have been adequately surveyed and are considered to be rare but not currently threatened</t>
        </r>
      </text>
    </comment>
    <comment ref="G12" authorId="0">
      <text>
        <r>
          <rPr>
            <b/>
            <sz val="8"/>
            <color indexed="81"/>
            <rFont val="Tahoma"/>
            <family val="2"/>
          </rPr>
          <t>Flora Factors:</t>
        </r>
        <r>
          <rPr>
            <sz val="8"/>
            <color indexed="81"/>
            <rFont val="Tahoma"/>
            <family val="2"/>
          </rPr>
          <t xml:space="preserve">
The importance of vegetation is influenced where certain factors are present.  If factors are present, rate accordingly.</t>
        </r>
      </text>
    </comment>
    <comment ref="G14" authorId="0">
      <text>
        <r>
          <rPr>
            <b/>
            <sz val="8"/>
            <color indexed="81"/>
            <rFont val="Tahoma"/>
            <family val="2"/>
          </rPr>
          <t>TEC:</t>
        </r>
        <r>
          <rPr>
            <sz val="8"/>
            <color indexed="81"/>
            <rFont val="Tahoma"/>
            <family val="2"/>
          </rPr>
          <t xml:space="preserve">
Threatened ecological community (TEC) is a term used for ecosystems that are in danger of being lost due to some threatening process.
Possible threatened ecological communities that do not meet survey criteria or that are not adequately defined are designated as Priority Ecological Community (PEC)
The value of vegetation is in part influenced by the presence of TEC or PEC and is rated accordingly.</t>
        </r>
      </text>
    </comment>
    <comment ref="G15" authorId="0">
      <text>
        <r>
          <rPr>
            <b/>
            <sz val="8"/>
            <color indexed="81"/>
            <rFont val="Tahoma"/>
            <family val="2"/>
          </rPr>
          <t>Clearing:</t>
        </r>
        <r>
          <rPr>
            <sz val="8"/>
            <color indexed="81"/>
            <rFont val="Tahoma"/>
            <family val="2"/>
          </rPr>
          <t xml:space="preserve">
The greater the extent of clearing that has already occurred, the more important is the value of the remnant vegetation. Assess the extent remaining and rate accordingly.</t>
        </r>
      </text>
    </comment>
    <comment ref="G16" authorId="0">
      <text>
        <r>
          <rPr>
            <b/>
            <sz val="8"/>
            <color indexed="81"/>
            <rFont val="Tahoma"/>
            <family val="2"/>
          </rPr>
          <t xml:space="preserve">Clearing Factor:
</t>
        </r>
        <r>
          <rPr>
            <sz val="8"/>
            <color indexed="81"/>
            <rFont val="Tahoma"/>
            <family val="2"/>
          </rPr>
          <t>Weighting is to be applied where the vegetation being assessed is largely in an otherwise cleared landscape.</t>
        </r>
      </text>
    </comment>
    <comment ref="G18" authorId="0">
      <text>
        <r>
          <rPr>
            <b/>
            <sz val="8"/>
            <color indexed="81"/>
            <rFont val="Tahoma"/>
            <family val="2"/>
          </rPr>
          <t>Land Degradation:</t>
        </r>
        <r>
          <rPr>
            <sz val="8"/>
            <color indexed="81"/>
            <rFont val="Tahoma"/>
            <family val="2"/>
          </rPr>
          <t xml:space="preserve">
Where slopes are steep, clearing of vegetation increases the risk of erosion and degradation.
The representative slope of the land under review should be estimated and the corresponding rating applied.</t>
        </r>
      </text>
    </comment>
    <comment ref="G19" authorId="0">
      <text>
        <r>
          <rPr>
            <b/>
            <sz val="8"/>
            <color indexed="81"/>
            <rFont val="Tahoma"/>
            <family val="2"/>
          </rPr>
          <t>Degradation Factors:</t>
        </r>
        <r>
          <rPr>
            <sz val="8"/>
            <color indexed="81"/>
            <rFont val="Tahoma"/>
            <family val="2"/>
          </rPr>
          <t xml:space="preserve">
Degradation of soil can be affected by soil type, pH and salinity.  Assess the potential for these factors to be present and rate accordingly.</t>
        </r>
      </text>
    </comment>
    <comment ref="G24" authorId="0">
      <text>
        <r>
          <rPr>
            <b/>
            <sz val="8"/>
            <color indexed="81"/>
            <rFont val="Tahoma"/>
            <family val="2"/>
          </rPr>
          <t>Water Quality:</t>
        </r>
        <r>
          <rPr>
            <sz val="8"/>
            <color indexed="81"/>
            <rFont val="Tahoma"/>
            <family val="2"/>
          </rPr>
          <t xml:space="preserve">
Vegetation plays an important role in influencing water quality.  Where vegetation is cleared the greater the slope the greater the impact in terms of erosino and subsequent siltation of water bodies.  Assess the representative slope of the site being assessed adn apply the appropriate rating.</t>
        </r>
      </text>
    </comment>
    <comment ref="G25" authorId="0">
      <text>
        <r>
          <rPr>
            <b/>
            <sz val="8"/>
            <color indexed="81"/>
            <rFont val="Tahoma"/>
            <family val="2"/>
          </rPr>
          <t>Water Quality Factors:</t>
        </r>
        <r>
          <rPr>
            <sz val="8"/>
            <color indexed="81"/>
            <rFont val="Tahoma"/>
            <family val="2"/>
          </rPr>
          <t xml:space="preserve">
The impact of clearing on water quality  is likely to be greater wehr other factors are present.  Assess the site and apply the 5 factors accordingly. </t>
        </r>
      </text>
    </comment>
  </commentList>
</comments>
</file>

<file path=xl/sharedStrings.xml><?xml version="1.0" encoding="utf-8"?>
<sst xmlns="http://schemas.openxmlformats.org/spreadsheetml/2006/main" count="1015" uniqueCount="538">
  <si>
    <t>Calculated Roadwork Value (Sealed)</t>
  </si>
  <si>
    <t>DESCRIPTION</t>
  </si>
  <si>
    <t>ITEM</t>
  </si>
  <si>
    <t>History and Heritage</t>
  </si>
  <si>
    <t>Amenity and Character</t>
  </si>
  <si>
    <t xml:space="preserve">  c)  Future/ Foreseen</t>
  </si>
  <si>
    <t xml:space="preserve">  d) History</t>
  </si>
  <si>
    <t xml:space="preserve">       TOTAL</t>
  </si>
  <si>
    <t>1. DESCRIBE ROAD ENVIRONMENT</t>
  </si>
  <si>
    <t>ROAD ENVIRONMENT</t>
  </si>
  <si>
    <t>NATURAL ENVIRONMENT</t>
  </si>
  <si>
    <t>4. DESCRIBE NATURAL ENVIRONMENT</t>
  </si>
  <si>
    <t xml:space="preserve">  a) Describe</t>
  </si>
  <si>
    <t xml:space="preserve">  b) Describe</t>
  </si>
  <si>
    <t xml:space="preserve">  c) Describe</t>
  </si>
  <si>
    <r>
      <t>c) Install guidepost</t>
    </r>
    <r>
      <rPr>
        <sz val="11"/>
        <color indexed="63"/>
        <rFont val="Calibri"/>
        <family val="2"/>
      </rPr>
      <t>s (reflective delineation) adjacent to trees</t>
    </r>
  </si>
  <si>
    <r>
      <t xml:space="preserve">d) Reinstate/apply edge </t>
    </r>
    <r>
      <rPr>
        <sz val="11"/>
        <color indexed="63"/>
        <rFont val="Calibri"/>
        <family val="2"/>
      </rPr>
      <t>lines and centre lines</t>
    </r>
  </si>
  <si>
    <t>Not likely to result in nutrient export</t>
  </si>
  <si>
    <t>Not in estuarine or swampy area likely to generate acid</t>
  </si>
  <si>
    <t>Area or nearby area suffers from flooding</t>
  </si>
  <si>
    <t>Not affected by flooding, high water table or clay soils</t>
  </si>
  <si>
    <t>No significance</t>
  </si>
  <si>
    <t>Contains Indigenous artifacts Registered Heritage site</t>
  </si>
  <si>
    <t>No significant flora</t>
  </si>
  <si>
    <t>TEC on site</t>
  </si>
  <si>
    <t>Environmentally Sensitive Area</t>
  </si>
  <si>
    <t>TEC within 1 km</t>
  </si>
  <si>
    <t>PEC on site</t>
  </si>
  <si>
    <t>PEC within 1 km</t>
  </si>
  <si>
    <t>&lt;1% remaining</t>
  </si>
  <si>
    <t>&lt;2% remaining</t>
  </si>
  <si>
    <t>&lt;5% remaining</t>
  </si>
  <si>
    <t>&lt;10% remaining</t>
  </si>
  <si>
    <t>&lt;30% remaining</t>
  </si>
  <si>
    <t>&lt;50% remaining</t>
  </si>
  <si>
    <t>On a slope &gt;1:6</t>
  </si>
  <si>
    <t>Moderate salinity risk</t>
  </si>
  <si>
    <t>Low salinity risk</t>
  </si>
  <si>
    <t>Adjacent to National Park or Nature reserve</t>
  </si>
  <si>
    <t>Adjacent to Shire reserve</t>
  </si>
  <si>
    <t>Adjacent to Land for Wildlife or Conservation Covenant Land</t>
  </si>
  <si>
    <t>Likely to result in nutrient export</t>
  </si>
  <si>
    <t>In estuarine or swampy area likely to generate acid</t>
  </si>
  <si>
    <t>Water table within 1 m of surface</t>
  </si>
  <si>
    <t>Clay soils</t>
  </si>
  <si>
    <t>Vegetation Value Score</t>
  </si>
  <si>
    <t>SCORE</t>
  </si>
  <si>
    <t>Traffic</t>
  </si>
  <si>
    <t>Hazard density</t>
  </si>
  <si>
    <t>Speed</t>
  </si>
  <si>
    <t>Equals zoned speed</t>
  </si>
  <si>
    <t>20km/h below zoned speed</t>
  </si>
  <si>
    <t>Flora factor 1</t>
  </si>
  <si>
    <t>No special species present</t>
  </si>
  <si>
    <t>Habitat for threatened species present</t>
  </si>
  <si>
    <t>No habitat for threatened species present</t>
  </si>
  <si>
    <t>No TEC, PEC or other significant community within 1 km</t>
  </si>
  <si>
    <t>Clearing Factor 1</t>
  </si>
  <si>
    <t>Consistent with adjacent landscape</t>
  </si>
  <si>
    <t>1. Reduce likelihood of vehicle leaving road and severity of crash</t>
  </si>
  <si>
    <t>FEASABLE?</t>
  </si>
  <si>
    <t>ACTION</t>
  </si>
  <si>
    <t>Action</t>
  </si>
  <si>
    <t>matrix</t>
  </si>
  <si>
    <t>10km/h below zoned speed</t>
  </si>
  <si>
    <t>Biodiversity - factor 1</t>
  </si>
  <si>
    <t>Fauna</t>
  </si>
  <si>
    <t>Fauna factor 1</t>
  </si>
  <si>
    <t>Fauna factor 2</t>
  </si>
  <si>
    <t>Fauna factor 3</t>
  </si>
  <si>
    <t>Ecological corridors, stepping stones are present</t>
  </si>
  <si>
    <t>Local isolated population of fauna present</t>
  </si>
  <si>
    <t>No local isolated population of fauna present</t>
  </si>
  <si>
    <t xml:space="preserve">Flora </t>
  </si>
  <si>
    <t>No significant fauna</t>
  </si>
  <si>
    <t>No ecological corridors, stepping stones are present</t>
  </si>
  <si>
    <t>7.0 - 10.0 metres</t>
  </si>
  <si>
    <t>&lt; 7.0 metres</t>
  </si>
  <si>
    <t>Medium condition</t>
  </si>
  <si>
    <t>a) Install safety barriers along verge on stretches of road or around individual trees located close to the travelling lane</t>
  </si>
  <si>
    <t>b) Avoid clearing an unmade road reserve adjacent to an approved subdivision in an already cleared area</t>
  </si>
  <si>
    <t>c) Construct some or all of the road, or construct a new lane, in a cleared area such as a paddock</t>
  </si>
  <si>
    <t>a) Clear whole alignment</t>
  </si>
  <si>
    <t>a) Construct the road using pervious pavement to avoid or reduce the need for additional clearing for drainage infrastructure</t>
  </si>
  <si>
    <t>b) Install median</t>
  </si>
  <si>
    <t>c) Install wire rope barrier in median</t>
  </si>
  <si>
    <t>FACTOR</t>
  </si>
  <si>
    <t>Traffic flow</t>
  </si>
  <si>
    <t>Roadside Hazards</t>
  </si>
  <si>
    <t>10km/h above zoned speed</t>
  </si>
  <si>
    <t>Deficiency in Vertical Geometry</t>
  </si>
  <si>
    <t>NOT ALLOWED WITHOUT A CLEARING PERMIT</t>
  </si>
  <si>
    <t>1. ALLOWED WITHOUT A CLEARING PERMIT</t>
  </si>
  <si>
    <t>VEGETATION TO BE CLEARED AS PART OF ROADWORK</t>
  </si>
  <si>
    <t>Registered ethnographic site</t>
  </si>
  <si>
    <t>Contains stored data</t>
  </si>
  <si>
    <t>Site of European Heritage eg school, building</t>
  </si>
  <si>
    <t>Site of other historical significance</t>
  </si>
  <si>
    <t>No value</t>
  </si>
  <si>
    <t>Unusual Landscape Character</t>
  </si>
  <si>
    <t xml:space="preserve">Local tourist spot </t>
  </si>
  <si>
    <t>High Visual amenity / beauty</t>
  </si>
  <si>
    <t>Site measurement</t>
  </si>
  <si>
    <t>Site measure / estimate</t>
  </si>
  <si>
    <t>Estimate</t>
  </si>
  <si>
    <t>MRWA database</t>
  </si>
  <si>
    <t>Roman database</t>
  </si>
  <si>
    <t>Number of lanes</t>
  </si>
  <si>
    <t>Lane numbers</t>
  </si>
  <si>
    <t>Not Adequate</t>
  </si>
  <si>
    <t>Sight Distance</t>
  </si>
  <si>
    <t>Compliant</t>
  </si>
  <si>
    <t>Partly Deficient</t>
  </si>
  <si>
    <t>Deficient</t>
  </si>
  <si>
    <t>&gt;250 species</t>
  </si>
  <si>
    <t>No Corridor</t>
  </si>
  <si>
    <t>Design speed relationship to zoned speed</t>
  </si>
  <si>
    <t xml:space="preserve">     Factor 3 - Salinity risk</t>
  </si>
  <si>
    <t>6. RESOLVE ISSUES WITH ACTION MATRIX</t>
  </si>
  <si>
    <t>a) No vegetation to be cleared</t>
  </si>
  <si>
    <t>b) To remove encroaching vegetation form road footprint</t>
  </si>
  <si>
    <t>VEGETATION PERMIT REQUIRED?</t>
  </si>
  <si>
    <t>Other significant flora</t>
  </si>
  <si>
    <t>1. LOCATION AND EXTENT</t>
  </si>
  <si>
    <t>2. ASSET OWNERSHIP AND STATUS</t>
  </si>
  <si>
    <t>3. TRAFFIC</t>
  </si>
  <si>
    <t>4. OTHER</t>
  </si>
  <si>
    <t>3. VEGETATION TO BE CONSERVED</t>
  </si>
  <si>
    <t>4. ROADWORK FEATURES</t>
  </si>
  <si>
    <t xml:space="preserve"> </t>
  </si>
  <si>
    <t>Gravel</t>
  </si>
  <si>
    <t>OR</t>
  </si>
  <si>
    <t>Not applicable</t>
  </si>
  <si>
    <t>Not higher quality</t>
  </si>
  <si>
    <t xml:space="preserve">     Factor 1 - Relative value</t>
  </si>
  <si>
    <t xml:space="preserve">     Factor 1 - Corridors</t>
  </si>
  <si>
    <t xml:space="preserve">     Factor 2 - Breeding habitat</t>
  </si>
  <si>
    <t xml:space="preserve">     Factor 3 - Isolated population</t>
  </si>
  <si>
    <t xml:space="preserve">     Factor 1 - Special species</t>
  </si>
  <si>
    <t xml:space="preserve">     Factor 2 - Presence of habitat </t>
  </si>
  <si>
    <t xml:space="preserve">     Factor 1 - Remnant vegetation</t>
  </si>
  <si>
    <t xml:space="preserve">     Factor 1 - Corridor</t>
  </si>
  <si>
    <t>Located within wetland buffer</t>
  </si>
  <si>
    <t>Located in minor wetland or creek</t>
  </si>
  <si>
    <t>Containing EP Lake, ESA, Protected, significant or conservation category</t>
  </si>
  <si>
    <t>No proximity to water</t>
  </si>
  <si>
    <t>Isolated riverine or wetland trees</t>
  </si>
  <si>
    <t>No breeding habitat present for threatened fauna</t>
  </si>
  <si>
    <t>Effect on land degradation</t>
  </si>
  <si>
    <t>Slope</t>
  </si>
  <si>
    <t xml:space="preserve">     Factor 1 - Soil type </t>
  </si>
  <si>
    <t xml:space="preserve">     Factor 2 - Soil acidity</t>
  </si>
  <si>
    <t>Site is predominently sandy soil</t>
  </si>
  <si>
    <t>Site is predominently soil type other than sandy soil</t>
  </si>
  <si>
    <t>Soil is non acidic</t>
  </si>
  <si>
    <t>No salinity risk</t>
  </si>
  <si>
    <t>Not adjacent to reserve</t>
  </si>
  <si>
    <t>Terrain</t>
  </si>
  <si>
    <t>Flat</t>
  </si>
  <si>
    <t>Rolling</t>
  </si>
  <si>
    <t>Mountainous</t>
  </si>
  <si>
    <t>Lane width</t>
  </si>
  <si>
    <t>&lt;3.0 metres</t>
  </si>
  <si>
    <t>&gt;3.5 metres</t>
  </si>
  <si>
    <t>3.0-3.5 metres</t>
  </si>
  <si>
    <t>Sealed shoulder width</t>
  </si>
  <si>
    <t>Sealed Shoulder</t>
  </si>
  <si>
    <t>&gt;1.5 metres</t>
  </si>
  <si>
    <t>0.6-1.5 metres</t>
  </si>
  <si>
    <t>&lt;0.6 metres</t>
  </si>
  <si>
    <t>&gt;2,500</t>
  </si>
  <si>
    <t>Pavement width</t>
  </si>
  <si>
    <t>Surface condition</t>
  </si>
  <si>
    <t>&gt; 10.0 metres</t>
  </si>
  <si>
    <t xml:space="preserve">     iv) Poor road surface</t>
  </si>
  <si>
    <t xml:space="preserve">      v) T to Y junctions</t>
  </si>
  <si>
    <t xml:space="preserve">    vi) Overtaking</t>
  </si>
  <si>
    <t xml:space="preserve">   vii) Weather</t>
  </si>
  <si>
    <t xml:space="preserve">       i) Local use</t>
  </si>
  <si>
    <t xml:space="preserve">      ii) Tourism</t>
  </si>
  <si>
    <t xml:space="preserve">     iii) Private/ Business</t>
  </si>
  <si>
    <t xml:space="preserve">     iv) Government</t>
  </si>
  <si>
    <t xml:space="preserve">       i) Gravel Pit</t>
  </si>
  <si>
    <t xml:space="preserve">      i) Unsealed</t>
  </si>
  <si>
    <t xml:space="preserve">     ii) Sealed</t>
  </si>
  <si>
    <t xml:space="preserve">       i) Gravel Pits</t>
  </si>
  <si>
    <t>4. Map location and extent</t>
  </si>
  <si>
    <t xml:space="preserve">  a) Delineation</t>
  </si>
  <si>
    <t xml:space="preserve">  b) Design</t>
  </si>
  <si>
    <t xml:space="preserve">  c) Speed Management</t>
  </si>
  <si>
    <t xml:space="preserve">       i) Line marking</t>
  </si>
  <si>
    <t xml:space="preserve">      ii) Sight Distance</t>
  </si>
  <si>
    <t xml:space="preserve">       i) Rumble Strips</t>
  </si>
  <si>
    <t xml:space="preserve">     ii) Shoulder clearing</t>
  </si>
  <si>
    <t xml:space="preserve">     iii) Move obstacles</t>
  </si>
  <si>
    <t xml:space="preserve">     iv) Safety barriers</t>
  </si>
  <si>
    <t xml:space="preserve">      v) Roadside Slope</t>
  </si>
  <si>
    <t xml:space="preserve">     vi) Drainage structure</t>
  </si>
  <si>
    <t xml:space="preserve">       i) Speed limit</t>
  </si>
  <si>
    <t xml:space="preserve">      ii) Signage</t>
  </si>
  <si>
    <t xml:space="preserve">  a) Length</t>
  </si>
  <si>
    <t xml:space="preserve">  b) Width</t>
  </si>
  <si>
    <t xml:space="preserve">  c) Shape</t>
  </si>
  <si>
    <t>Fully compliant</t>
  </si>
  <si>
    <t>Deficiency in Horizontal Geometry</t>
  </si>
  <si>
    <t>Adequate</t>
  </si>
  <si>
    <t>Seal</t>
  </si>
  <si>
    <t>Inadequate</t>
  </si>
  <si>
    <t>Geometry</t>
  </si>
  <si>
    <t>Largely compliant</t>
  </si>
  <si>
    <t>Partly compliant</t>
  </si>
  <si>
    <t>Biodiversity</t>
  </si>
  <si>
    <t>Nature reserve</t>
  </si>
  <si>
    <t>World heritage - nationally listed</t>
  </si>
  <si>
    <t>Higher quality than nearby vegetation</t>
  </si>
  <si>
    <t>Fauna habitat</t>
  </si>
  <si>
    <t>Threatened fauna</t>
  </si>
  <si>
    <t>&gt;100 species</t>
  </si>
  <si>
    <t>Presence of breeding habitat for threatened fauna</t>
  </si>
  <si>
    <t>&gt; 50 species</t>
  </si>
  <si>
    <t>&lt; 50 species</t>
  </si>
  <si>
    <t>Flora</t>
  </si>
  <si>
    <t>a) Any vegetation other than that listed above</t>
  </si>
  <si>
    <t>NONE</t>
  </si>
  <si>
    <t>ENCROACHING VEGETATION</t>
  </si>
  <si>
    <t>SAFETY</t>
  </si>
  <si>
    <t>DAMAGED VEGETATION</t>
  </si>
  <si>
    <t>NOT ALLOWED</t>
  </si>
  <si>
    <t>Yes</t>
  </si>
  <si>
    <t>No</t>
  </si>
  <si>
    <t>Vegetation Permit not required</t>
  </si>
  <si>
    <t>Vegetation Permit required</t>
  </si>
  <si>
    <t>SELECT (DROP LIST)</t>
  </si>
  <si>
    <t>If a Vegetation Permit is required, proceed to "Vegetation" worksheet</t>
  </si>
  <si>
    <t>If a Vegetation Permit is not required, proceed to "Final Roadworks Plan" worksheet</t>
  </si>
  <si>
    <t xml:space="preserve">      ii) Limestone Pit</t>
  </si>
  <si>
    <t xml:space="preserve">      i)</t>
  </si>
  <si>
    <t xml:space="preserve">     ii)</t>
  </si>
  <si>
    <t>SELECT CONDITION (DROP LIST)</t>
  </si>
  <si>
    <t>Priority 4 fauna</t>
  </si>
  <si>
    <t>Impact on Conservation Area</t>
  </si>
  <si>
    <t>Other significant fauna</t>
  </si>
  <si>
    <t>Through sole corridor to conservation area</t>
  </si>
  <si>
    <t>No fauna</t>
  </si>
  <si>
    <t>Impact on Water Quality</t>
  </si>
  <si>
    <t>On a slope &gt;1:3</t>
  </si>
  <si>
    <t>Soil pH &lt;5</t>
  </si>
  <si>
    <t>Impact on flooding</t>
  </si>
  <si>
    <t>Total</t>
  </si>
  <si>
    <t>Priority 2 flora</t>
  </si>
  <si>
    <t>Priority 3 flora</t>
  </si>
  <si>
    <t>Priority 4 flora</t>
  </si>
  <si>
    <t xml:space="preserve">  a) Significant Vegetation types and reasons </t>
  </si>
  <si>
    <t xml:space="preserve">  a) Ownership</t>
  </si>
  <si>
    <t xml:space="preserve">  a) 5 year crash history</t>
  </si>
  <si>
    <t xml:space="preserve">i) Off road crashes - hit object   </t>
  </si>
  <si>
    <t xml:space="preserve">ii) Head on                                   </t>
  </si>
  <si>
    <t xml:space="preserve">iii) Right angle                    </t>
  </si>
  <si>
    <t xml:space="preserve">      i) Private road</t>
  </si>
  <si>
    <t xml:space="preserve">  ii) Local Gov road</t>
  </si>
  <si>
    <t xml:space="preserve">  iii) State Gov road</t>
  </si>
  <si>
    <t xml:space="preserve">  iv) Federal Gov road</t>
  </si>
  <si>
    <t xml:space="preserve">  v) Other</t>
  </si>
  <si>
    <t>b)  Status</t>
  </si>
  <si>
    <t xml:space="preserve">  i) Structure and Condition</t>
  </si>
  <si>
    <t>a) Location</t>
  </si>
  <si>
    <t>b) Extent</t>
  </si>
  <si>
    <t xml:space="preserve">         - Seal width                                     </t>
  </si>
  <si>
    <t xml:space="preserve">         - Pavement width                   </t>
  </si>
  <si>
    <t>CATEGORY</t>
  </si>
  <si>
    <t>A</t>
  </si>
  <si>
    <t>B</t>
  </si>
  <si>
    <t>C</t>
  </si>
  <si>
    <t>D</t>
  </si>
  <si>
    <t>E</t>
  </si>
  <si>
    <t>F</t>
  </si>
  <si>
    <t>G</t>
  </si>
  <si>
    <t>a) Reduce speed limits to reduce the risk of errant driving or the impact of any collision with roadside hazards</t>
  </si>
  <si>
    <t>a) Improve quality of pavement and edges/shoulders</t>
  </si>
  <si>
    <t>e) Install audible / tactile edge line</t>
  </si>
  <si>
    <t>Seal condition</t>
  </si>
  <si>
    <t>Good condition</t>
  </si>
  <si>
    <t>Poor condition</t>
  </si>
  <si>
    <t>Threatened flora (EPBC or DEC)</t>
  </si>
  <si>
    <t>SEALED ROAD</t>
  </si>
  <si>
    <t>UNSEALED ROAD</t>
  </si>
  <si>
    <t>Hazard within 3 metres; Crash severity high</t>
  </si>
  <si>
    <t>Hazard 3-6 metres; Crash severity high</t>
  </si>
  <si>
    <t>Hazard within 3 metres; Crash severity moderate</t>
  </si>
  <si>
    <t>Hazard 3-6 metres; Crash severity moderate</t>
  </si>
  <si>
    <t>Hazard within 3 metres; Crash severity slight</t>
  </si>
  <si>
    <t>Hazard 3-6 metres; Crash severity slight</t>
  </si>
  <si>
    <t>&lt;800</t>
  </si>
  <si>
    <t>800-1,000</t>
  </si>
  <si>
    <t>1,000-2,500</t>
  </si>
  <si>
    <t xml:space="preserve">    iii) Prevent collision with infrastructure</t>
  </si>
  <si>
    <t>DRAFT RRAMP FLOWCHART</t>
  </si>
  <si>
    <t xml:space="preserve">  a) Traffic</t>
  </si>
  <si>
    <t xml:space="preserve">  b) Safety</t>
  </si>
  <si>
    <t xml:space="preserve">  c) Access</t>
  </si>
  <si>
    <t xml:space="preserve">  d) Other</t>
  </si>
  <si>
    <t xml:space="preserve">  a) Upgrade</t>
  </si>
  <si>
    <t xml:space="preserve">       i) Road widening</t>
  </si>
  <si>
    <t xml:space="preserve">      ii) Road sealing</t>
  </si>
  <si>
    <t xml:space="preserve">     iii) Road seal widening</t>
  </si>
  <si>
    <t xml:space="preserve">  b) Floodways</t>
  </si>
  <si>
    <t xml:space="preserve">  c) New Roads</t>
  </si>
  <si>
    <t xml:space="preserve">       i) Larger/ heavy vehicles</t>
  </si>
  <si>
    <t xml:space="preserve">      ii) Increased traffic volume</t>
  </si>
  <si>
    <t xml:space="preserve">    iii) Haulage Route (eg CBH)</t>
  </si>
  <si>
    <t xml:space="preserve">    iv) Special (eg school Bus)</t>
  </si>
  <si>
    <t xml:space="preserve">       i) Line of Sight</t>
  </si>
  <si>
    <t xml:space="preserve">      ii) Prevent collison of vegetation</t>
  </si>
  <si>
    <t>Flora factor 2</t>
  </si>
  <si>
    <t>Conservation area</t>
  </si>
  <si>
    <t>Conservation area factor 1</t>
  </si>
  <si>
    <t>Proximity of water</t>
  </si>
  <si>
    <t>Water factor 4</t>
  </si>
  <si>
    <t>Water factor 5</t>
  </si>
  <si>
    <t>Land degradation</t>
  </si>
  <si>
    <t>Soil type</t>
  </si>
  <si>
    <t>Soil acidity</t>
  </si>
  <si>
    <t>Soil salinity risk</t>
  </si>
  <si>
    <t>History and Heritage     </t>
  </si>
  <si>
    <t>Amenity and Character     </t>
  </si>
  <si>
    <t xml:space="preserve">     Factor 4 - Nutrients</t>
  </si>
  <si>
    <t xml:space="preserve">     Factor 5 - ASS</t>
  </si>
  <si>
    <t>Priority 1 flora</t>
  </si>
  <si>
    <t>0 species (cleared)</t>
  </si>
  <si>
    <t>Special species present</t>
  </si>
  <si>
    <t>Threatened Ecological Community</t>
  </si>
  <si>
    <t>Other significant community</t>
  </si>
  <si>
    <t>Extent of clearing</t>
  </si>
  <si>
    <t>&lt;80% remaining</t>
  </si>
  <si>
    <t>Large remnant in otherwise cleared landscape</t>
  </si>
  <si>
    <t>Proximity of Water</t>
  </si>
  <si>
    <t>On a slope &gt;1:10</t>
  </si>
  <si>
    <t>Priority 1 fauna</t>
  </si>
  <si>
    <t>Priority 2 fauna</t>
  </si>
  <si>
    <t>Soil pH &lt;4</t>
  </si>
  <si>
    <t>Priority 3 fauna</t>
  </si>
  <si>
    <t>High salinity risk</t>
  </si>
  <si>
    <t xml:space="preserve">         - Formation width               </t>
  </si>
  <si>
    <t xml:space="preserve">iv) Other                          </t>
  </si>
  <si>
    <t xml:space="preserve">     - Current</t>
  </si>
  <si>
    <t xml:space="preserve">     - Future/ Foreseen</t>
  </si>
  <si>
    <t xml:space="preserve">  b) Traffic Type</t>
  </si>
  <si>
    <t xml:space="preserve">     i)  Current</t>
  </si>
  <si>
    <t xml:space="preserve">     - Local/ passenger</t>
  </si>
  <si>
    <t xml:space="preserve">     - School buses              </t>
  </si>
  <si>
    <t xml:space="preserve">    - Farm equipment     </t>
  </si>
  <si>
    <t xml:space="preserve">     - Permit vehicles                   </t>
  </si>
  <si>
    <t xml:space="preserve">    - Trucks/ Haulage</t>
  </si>
  <si>
    <t xml:space="preserve">    - Other (Specify) _______________</t>
  </si>
  <si>
    <t xml:space="preserve">  a) Volume (number)</t>
  </si>
  <si>
    <t>%</t>
  </si>
  <si>
    <t>No.</t>
  </si>
  <si>
    <t>Sealed Road Hazard Score</t>
  </si>
  <si>
    <t>Unsealed Road Hazard Score</t>
  </si>
  <si>
    <t>I</t>
  </si>
  <si>
    <t>Roadwork Value (R)</t>
  </si>
  <si>
    <t>Vegetation Value (V)</t>
  </si>
  <si>
    <t>J</t>
  </si>
  <si>
    <t>H</t>
  </si>
  <si>
    <t>K</t>
  </si>
  <si>
    <t>COMMENT</t>
  </si>
  <si>
    <t>2. Reduce likelihood of vehicle leaving road by improving road/ infrastructure</t>
  </si>
  <si>
    <r>
      <t>b) Install (more) guidepost</t>
    </r>
    <r>
      <rPr>
        <sz val="11"/>
        <color indexed="63"/>
        <rFont val="Calibri"/>
        <family val="2"/>
      </rPr>
      <t>s (reflective delineation)</t>
    </r>
  </si>
  <si>
    <t>f) Widen or extend the seal to include the shoulder of the road</t>
  </si>
  <si>
    <t>g) Put up signs warning of trees close to road</t>
  </si>
  <si>
    <t>3. Reduce severity of clearing and risk of crash</t>
  </si>
  <si>
    <t>4. Reduce likelihood and severity of clearing by changing table drain design</t>
  </si>
  <si>
    <r>
      <t xml:space="preserve">a) </t>
    </r>
    <r>
      <rPr>
        <sz val="11"/>
        <color indexed="63"/>
        <rFont val="Calibri"/>
        <family val="2"/>
      </rPr>
      <t>Realign table drains around trees where possible</t>
    </r>
  </si>
  <si>
    <t>b) Use excavators to create table drains rather than graders</t>
  </si>
  <si>
    <t>c) Construct drainage offshoots instead of widening table drains</t>
  </si>
  <si>
    <t>d) Increase table drain batter slopes from 1:4 (recoverable) to 1:3 (traversable) to decrease width (both fore slope and back slope)</t>
  </si>
  <si>
    <r>
      <t>e) Reduce table drain width</t>
    </r>
    <r>
      <rPr>
        <sz val="11"/>
        <color indexed="63"/>
        <rFont val="Calibri"/>
        <family val="2"/>
      </rPr>
      <t xml:space="preserve">, depth and flatten slopes </t>
    </r>
  </si>
  <si>
    <t>f) Eliminate table drain</t>
  </si>
  <si>
    <t>g) Retain frangible vegetation on backslopes</t>
  </si>
  <si>
    <t>5. Reduce severity of clearing through selective clearing</t>
  </si>
  <si>
    <t xml:space="preserve">a) Prune trees at edge of formation, both horizontally (eg overhanging branches) and vertically (eg encroaching branches)  </t>
  </si>
  <si>
    <t>b) Reduce recovery zone widths (eg retain trees &gt;2 m from edge of road)</t>
  </si>
  <si>
    <t>c) Clear only at intersections / driveways</t>
  </si>
  <si>
    <t>d) Clear only at bends</t>
  </si>
  <si>
    <r>
      <t>e) Review the longitudinal profile of the road to reduce cut</t>
    </r>
    <r>
      <rPr>
        <sz val="11"/>
        <color indexed="63"/>
        <rFont val="Calibri"/>
        <family val="2"/>
      </rPr>
      <t xml:space="preserve"> / fill requirements</t>
    </r>
  </si>
  <si>
    <t>f) Construct passing pockets</t>
  </si>
  <si>
    <t>g) Remove trees only while leaving the understorey (ie retain frangible vegetation)</t>
  </si>
  <si>
    <t>6. Reduce likelihood and severity of clearing and risk of crash by realligning road</t>
  </si>
  <si>
    <t>a) Realign road by clearing on one side of the existing transport corridor, the side with the overall poorest quality vegetation</t>
  </si>
  <si>
    <t>d) Consider other alternative alignments</t>
  </si>
  <si>
    <t>7. Reduce risk and severity of crash</t>
  </si>
  <si>
    <t>Extra options to consider</t>
  </si>
  <si>
    <t>8. Potential options</t>
  </si>
  <si>
    <t>Yes20</t>
  </si>
  <si>
    <t xml:space="preserve">  Wajon &amp; Associates</t>
  </si>
  <si>
    <t>DATA SOURCE</t>
  </si>
  <si>
    <t>3. WILL A VEGETATION CLEARING PERMIT BE REQUIRED?</t>
  </si>
  <si>
    <t>5.IDENTIFY NEEDS TO CONSERVE VEGETATION</t>
  </si>
  <si>
    <t>Click on the cells in Column B to select Yes or No</t>
  </si>
  <si>
    <t>Domain</t>
  </si>
  <si>
    <t>Click on the filter list of the chosen Domain to select the list of actions</t>
  </si>
  <si>
    <t>Click on cells in Column O to state whether action is feasable or not and explain why in Column P</t>
  </si>
  <si>
    <t xml:space="preserve">Complete table below to collect information of the road and associated infrasstructure </t>
  </si>
  <si>
    <t>(a) Biodiversity</t>
  </si>
  <si>
    <t>aerial imagery</t>
  </si>
  <si>
    <t>location of World Heritage Areas, National Parks, Nature Reserves and ESAs</t>
  </si>
  <si>
    <t>total vascular plant taxa (species, subspecies and varieties) inventory</t>
  </si>
  <si>
    <t>vascular plant taxa diversity for each ecological community</t>
  </si>
  <si>
    <t>Florabase</t>
  </si>
  <si>
    <t>total vertebrate and invertebrate fauna taxa (genera, species and subspecies) inventory</t>
  </si>
  <si>
    <t>number of ecological communities (fauna communities (assemblages))</t>
  </si>
  <si>
    <t>macrohabitat diversity</t>
  </si>
  <si>
    <t>(b) Fauna habitat</t>
  </si>
  <si>
    <t xml:space="preserve">protected or threatened fauna, priority fauna or fauna otherwise of significance </t>
  </si>
  <si>
    <t>location of Environmentally Sensitive Areas</t>
  </si>
  <si>
    <t>Site survey</t>
  </si>
  <si>
    <t>corridor of linked vegetation</t>
  </si>
  <si>
    <t>native vegetation extent</t>
  </si>
  <si>
    <t>native vegetation extent by type</t>
  </si>
  <si>
    <t>(c) Flora</t>
  </si>
  <si>
    <t xml:space="preserve">protected or threatened flora, priority flora or flora otherwise of significance </t>
  </si>
  <si>
    <t>DEC</t>
  </si>
  <si>
    <t>presence of habitat for protected flora</t>
  </si>
  <si>
    <t>(d) Threatened Ecological Community</t>
  </si>
  <si>
    <t>presence of Environmentally Sensitive Area</t>
  </si>
  <si>
    <t>DEC, SLIP</t>
  </si>
  <si>
    <t>(e) Extent of clearing</t>
  </si>
  <si>
    <t>(f) Proximity of Water</t>
  </si>
  <si>
    <t>presence of Environmental Protection Policy or conservation category lake</t>
  </si>
  <si>
    <t>presence of significant wetland</t>
  </si>
  <si>
    <t>RAMSAR wetlands</t>
  </si>
  <si>
    <t>presence of rivers and creeks</t>
  </si>
  <si>
    <t>(g) Effect on land degradation</t>
  </si>
  <si>
    <t>contours</t>
  </si>
  <si>
    <t>land use capability</t>
  </si>
  <si>
    <t>DAFWA, SLIP</t>
  </si>
  <si>
    <t>groundwater salinity</t>
  </si>
  <si>
    <t>salinity risk</t>
  </si>
  <si>
    <t>subsurface compaction</t>
  </si>
  <si>
    <t>water erosion</t>
  </si>
  <si>
    <t>subsurface acidification</t>
  </si>
  <si>
    <t>water repellency</t>
  </si>
  <si>
    <t>(h) Impact on Conservation Area</t>
  </si>
  <si>
    <t xml:space="preserve">cadastre </t>
  </si>
  <si>
    <t>location of Shire Reserves</t>
  </si>
  <si>
    <t>Land for Wildlife or Conservation Covenant Land</t>
  </si>
  <si>
    <t>Conservation Covenant Land</t>
  </si>
  <si>
    <t>National Trust of Australia (WA)</t>
  </si>
  <si>
    <t>Woodland Watch site</t>
  </si>
  <si>
    <t>Bush Forever site</t>
  </si>
  <si>
    <t>(i) Impact on Water Quality</t>
  </si>
  <si>
    <t>SLIP, Google Pro</t>
  </si>
  <si>
    <t>Water Information Network (WIN) database of surface water quality</t>
  </si>
  <si>
    <t>Water Information Network (WIN) database of ground water quality</t>
  </si>
  <si>
    <t>phosphorus export risk</t>
  </si>
  <si>
    <t>presence of Acid Sulfate Soils</t>
  </si>
  <si>
    <t>SLIP</t>
  </si>
  <si>
    <t>(j) Impact on flooding</t>
  </si>
  <si>
    <t>presence of wetlands</t>
  </si>
  <si>
    <t>flood risk</t>
  </si>
  <si>
    <t>Water Information Network (WIN) database of ground water levels</t>
  </si>
  <si>
    <t>Floodplain mapping</t>
  </si>
  <si>
    <t>water logging</t>
  </si>
  <si>
    <t>soil landscape systems</t>
  </si>
  <si>
    <t>Complete table below to collect information of the adjacent roadside vegetation relevant to the DEC Ten Clearing Principles</t>
  </si>
  <si>
    <t>5. MAP LOCATIONS AND EXTENT of ROAD WORKS</t>
  </si>
  <si>
    <t>7.  DEVELOP FINAL ROAD WORKS PLAN</t>
  </si>
  <si>
    <t>2. ROAD WORK TYPE</t>
  </si>
  <si>
    <t>1. REASON FOR ROAD WORKS</t>
  </si>
  <si>
    <t xml:space="preserve">  b) Location and extent</t>
  </si>
  <si>
    <t>2. IDENTIFY NEEDS FOR ROADWORK</t>
  </si>
  <si>
    <t>Click on the cells in Column H to select the condition of each factor.  Complete onle 1 table</t>
  </si>
  <si>
    <t xml:space="preserve">c) to remove vegetation in an area has previously been cleared within the previous ten years </t>
  </si>
  <si>
    <t>d) Removing damaged vegetation (describe below)</t>
  </si>
  <si>
    <t>REFERENCE</t>
  </si>
  <si>
    <t>Approx. cost</t>
  </si>
  <si>
    <t>10 CLEARING PRINCIPALS</t>
  </si>
  <si>
    <t>Datasets required for base level information on biodiversity</t>
  </si>
  <si>
    <t xml:space="preserve">Declared Rare and Priority Flora </t>
  </si>
  <si>
    <t>DEC data request</t>
  </si>
  <si>
    <t>$300 + gst</t>
  </si>
  <si>
    <t>Threatened Ecological Communities</t>
  </si>
  <si>
    <t>$200 + gst</t>
  </si>
  <si>
    <t>Threatened and Priority Fauna</t>
  </si>
  <si>
    <t xml:space="preserve">Vegetation type and condition </t>
  </si>
  <si>
    <t>Cost will be variable</t>
  </si>
  <si>
    <t>Additional datasets</t>
  </si>
  <si>
    <t>Landgate, SLIP, Google Earth, Near Maps</t>
  </si>
  <si>
    <t>Purchase from Landgate or free to view on Google Earth and Nearmap</t>
  </si>
  <si>
    <t>Free to view on SLIP</t>
  </si>
  <si>
    <t>DEC Florabase, SLIP</t>
  </si>
  <si>
    <t>Free to view</t>
  </si>
  <si>
    <t>DEC Nature Map</t>
  </si>
  <si>
    <t>site survey</t>
  </si>
  <si>
    <t>Datasets required for base level information on fauna habitat</t>
  </si>
  <si>
    <t>DEC Threatened species and community database</t>
  </si>
  <si>
    <t>EPBC protected matters search tool</t>
  </si>
  <si>
    <t>DSEWPC website report</t>
  </si>
  <si>
    <t>Staff time</t>
  </si>
  <si>
    <t>NatureMap search tool</t>
  </si>
  <si>
    <t>report</t>
  </si>
  <si>
    <t>fauna habitat i.e presence of breeding, sheltering or feeding sites for protected fauna</t>
  </si>
  <si>
    <t>Datasets required for base level information on flora</t>
  </si>
  <si>
    <t>presence of Threatened Ecological Community (TEC) and Priority Ecological Community (PEC)</t>
  </si>
  <si>
    <t xml:space="preserve">DAFWA, SLIP </t>
  </si>
  <si>
    <t>Free to view on SLIP or purchase dataset from DAFWA</t>
  </si>
  <si>
    <t>CAR database</t>
  </si>
  <si>
    <t>SLIP download</t>
  </si>
  <si>
    <t>Free</t>
  </si>
  <si>
    <t>DEC/EPA, SLIP</t>
  </si>
  <si>
    <t>DOW, SLIP</t>
  </si>
  <si>
    <t>SLIP, Google Pro, Landgate</t>
  </si>
  <si>
    <t>Free to view from SLIP or purchase from Landgate</t>
  </si>
  <si>
    <t>DAFWA, NRM, SLIP</t>
  </si>
  <si>
    <t>Free to view from NRM SLIP</t>
  </si>
  <si>
    <t>NRM SLIP</t>
  </si>
  <si>
    <t>location of DEC managed land</t>
  </si>
  <si>
    <t>Free on DEC website</t>
  </si>
  <si>
    <t>Free on National Trust website</t>
  </si>
  <si>
    <t>Free to view on Florabase</t>
  </si>
  <si>
    <t>Free to view on SLIP or purchase from Landgate</t>
  </si>
  <si>
    <t>Free to view on GDA and SLIP</t>
  </si>
  <si>
    <t>DAFWA, NRM SLIP</t>
  </si>
  <si>
    <t>DOW</t>
  </si>
  <si>
    <t>Free to view on GDA</t>
  </si>
  <si>
    <t>Shire</t>
  </si>
  <si>
    <t>SOCIAL AND HERITAGE FACTORS</t>
  </si>
  <si>
    <t>a) History and Heritage</t>
  </si>
  <si>
    <t>Indigenous artefacts Registered Heritage site</t>
  </si>
  <si>
    <t>DIA database</t>
  </si>
  <si>
    <t>Free to obtain online</t>
  </si>
  <si>
    <t>Stored data</t>
  </si>
  <si>
    <t>Site of European Heritage (eg school, building)</t>
  </si>
  <si>
    <t xml:space="preserve">Shire, Heritage Council of WA database, Australian Heritage Database (DSEWPC) </t>
  </si>
  <si>
    <t>b) Amenity and Character</t>
  </si>
  <si>
    <t>Shire, site survey</t>
  </si>
  <si>
    <t>Click on the cells in Column H to select the condition of each factor</t>
  </si>
  <si>
    <t>DATA</t>
  </si>
</sst>
</file>

<file path=xl/styles.xml><?xml version="1.0" encoding="utf-8"?>
<styleSheet xmlns="http://schemas.openxmlformats.org/spreadsheetml/2006/main">
  <fonts count="48">
    <font>
      <sz val="11"/>
      <color theme="1"/>
      <name val="Calibri"/>
      <family val="2"/>
      <scheme val="minor"/>
    </font>
    <font>
      <sz val="11"/>
      <name val="Arial"/>
      <family val="2"/>
    </font>
    <font>
      <sz val="11"/>
      <name val="Arial"/>
      <family val="2"/>
    </font>
    <font>
      <b/>
      <sz val="20"/>
      <name val="Calibri"/>
      <family val="2"/>
    </font>
    <font>
      <b/>
      <sz val="11"/>
      <name val="Arial"/>
      <family val="2"/>
    </font>
    <font>
      <sz val="10"/>
      <color indexed="81"/>
      <name val="Arial"/>
      <family val="2"/>
    </font>
    <font>
      <b/>
      <sz val="10"/>
      <color indexed="81"/>
      <name val="Arial"/>
      <family val="2"/>
    </font>
    <font>
      <sz val="11"/>
      <color indexed="63"/>
      <name val="Calibri"/>
      <family val="2"/>
    </font>
    <font>
      <sz val="8"/>
      <color indexed="81"/>
      <name val="Tahoma"/>
      <family val="2"/>
    </font>
    <font>
      <b/>
      <sz val="8"/>
      <color indexed="81"/>
      <name val="Tahoma"/>
      <family val="2"/>
    </font>
    <font>
      <sz val="11"/>
      <color indexed="9"/>
      <name val="Calibri"/>
      <family val="2"/>
    </font>
    <font>
      <b/>
      <sz val="11"/>
      <color indexed="9"/>
      <name val="Calibri"/>
      <family val="2"/>
    </font>
    <font>
      <b/>
      <sz val="11"/>
      <color indexed="63"/>
      <name val="Calibri"/>
      <family val="2"/>
    </font>
    <font>
      <b/>
      <sz val="11"/>
      <color indexed="8"/>
      <name val="Calibri"/>
      <family val="2"/>
    </font>
    <font>
      <sz val="11"/>
      <name val="Calibri"/>
      <family val="2"/>
    </font>
    <font>
      <b/>
      <sz val="11"/>
      <name val="Calibri"/>
      <family val="2"/>
    </font>
    <font>
      <b/>
      <sz val="20"/>
      <name val="Calibri"/>
      <family val="2"/>
    </font>
    <font>
      <b/>
      <sz val="11"/>
      <color indexed="10"/>
      <name val="Calibri"/>
      <family val="2"/>
    </font>
    <font>
      <b/>
      <sz val="20"/>
      <color indexed="8"/>
      <name val="Calibri"/>
      <family val="2"/>
    </font>
    <font>
      <b/>
      <sz val="11"/>
      <color indexed="63"/>
      <name val="Calibri"/>
      <family val="2"/>
    </font>
    <font>
      <sz val="11"/>
      <color indexed="63"/>
      <name val="Calibri"/>
      <family val="2"/>
    </font>
    <font>
      <b/>
      <i/>
      <u/>
      <sz val="14"/>
      <color indexed="63"/>
      <name val="Calibri"/>
      <family val="2"/>
    </font>
    <font>
      <sz val="11"/>
      <color indexed="63"/>
      <name val="Arial"/>
      <family val="2"/>
    </font>
    <font>
      <b/>
      <sz val="14"/>
      <color indexed="8"/>
      <name val="Calibri"/>
      <family val="2"/>
    </font>
    <font>
      <b/>
      <i/>
      <sz val="11"/>
      <color indexed="63"/>
      <name val="Calibri"/>
      <family val="2"/>
    </font>
    <font>
      <strike/>
      <sz val="11"/>
      <color indexed="63"/>
      <name val="Calibri"/>
      <family val="2"/>
    </font>
    <font>
      <sz val="11"/>
      <color indexed="9"/>
      <name val="Arial"/>
      <family val="2"/>
    </font>
    <font>
      <b/>
      <sz val="16"/>
      <color indexed="8"/>
      <name val="Calibri"/>
      <family val="2"/>
    </font>
    <font>
      <b/>
      <sz val="13"/>
      <color indexed="63"/>
      <name val="Calibri"/>
      <family val="2"/>
    </font>
    <font>
      <sz val="8"/>
      <name val="Arial"/>
      <family val="2"/>
    </font>
    <font>
      <sz val="11"/>
      <color indexed="10"/>
      <name val="Calibri"/>
      <family val="2"/>
    </font>
    <font>
      <sz val="11"/>
      <color indexed="10"/>
      <name val="Arial"/>
      <family val="2"/>
    </font>
    <font>
      <sz val="11"/>
      <color indexed="11"/>
      <name val="Calibri"/>
      <family val="2"/>
    </font>
    <font>
      <sz val="11"/>
      <color indexed="42"/>
      <name val="Calibri"/>
      <family val="2"/>
    </font>
    <font>
      <sz val="11"/>
      <color indexed="40"/>
      <name val="Calibri"/>
      <family val="2"/>
    </font>
    <font>
      <sz val="11"/>
      <color indexed="53"/>
      <name val="Calibri"/>
      <family val="2"/>
    </font>
    <font>
      <sz val="11"/>
      <color indexed="51"/>
      <name val="Calibri"/>
      <family val="2"/>
    </font>
    <font>
      <sz val="11"/>
      <color indexed="46"/>
      <name val="Calibri"/>
      <family val="2"/>
    </font>
    <font>
      <sz val="11"/>
      <color indexed="44"/>
      <name val="Calibri"/>
      <family val="2"/>
    </font>
    <font>
      <sz val="11"/>
      <color indexed="43"/>
      <name val="Calibri"/>
      <family val="2"/>
    </font>
    <font>
      <sz val="11"/>
      <color indexed="14"/>
      <name val="Calibri"/>
      <family val="2"/>
    </font>
    <font>
      <sz val="11"/>
      <color theme="0"/>
      <name val="Arial"/>
      <family val="2"/>
    </font>
    <font>
      <sz val="11"/>
      <color rgb="FF00FF00"/>
      <name val="Calibri"/>
      <family val="2"/>
    </font>
    <font>
      <sz val="11"/>
      <color rgb="FFFF00FF"/>
      <name val="Calibri"/>
      <family val="2"/>
    </font>
    <font>
      <sz val="11"/>
      <color theme="1"/>
      <name val="Agency FB"/>
      <family val="2"/>
    </font>
    <font>
      <b/>
      <sz val="10"/>
      <color rgb="FF404040"/>
      <name val="Calibri"/>
      <family val="2"/>
      <scheme val="minor"/>
    </font>
    <font>
      <sz val="10"/>
      <color rgb="FF404040"/>
      <name val="Calibri"/>
      <family val="2"/>
      <scheme val="minor"/>
    </font>
    <font>
      <b/>
      <i/>
      <sz val="10"/>
      <color rgb="FF404040"/>
      <name val="Calibri"/>
      <family val="2"/>
      <scheme val="minor"/>
    </font>
  </fonts>
  <fills count="2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53"/>
        <bgColor indexed="64"/>
      </patternFill>
    </fill>
    <fill>
      <patternFill patternType="solid">
        <fgColor indexed="51"/>
        <bgColor indexed="64"/>
      </patternFill>
    </fill>
    <fill>
      <patternFill patternType="solid">
        <fgColor indexed="14"/>
        <bgColor indexed="64"/>
      </patternFill>
    </fill>
    <fill>
      <patternFill patternType="solid">
        <fgColor indexed="10"/>
        <bgColor indexed="64"/>
      </patternFill>
    </fill>
    <fill>
      <patternFill patternType="solid">
        <fgColor rgb="FFCCFFCC"/>
        <bgColor indexed="64"/>
      </patternFill>
    </fill>
    <fill>
      <patternFill patternType="solid">
        <fgColor rgb="FF00CCFF"/>
        <bgColor indexed="64"/>
      </patternFill>
    </fill>
    <fill>
      <patternFill patternType="solid">
        <fgColor rgb="FFFF6600"/>
        <bgColor indexed="64"/>
      </patternFill>
    </fill>
    <fill>
      <patternFill patternType="solid">
        <fgColor rgb="FFFFCC00"/>
        <bgColor indexed="64"/>
      </patternFill>
    </fill>
    <fill>
      <patternFill patternType="solid">
        <fgColor rgb="FFFF0000"/>
        <bgColor indexed="64"/>
      </patternFill>
    </fill>
    <fill>
      <patternFill patternType="solid">
        <fgColor rgb="FFFFCC99"/>
        <bgColor indexed="64"/>
      </patternFill>
    </fill>
    <fill>
      <patternFill patternType="solid">
        <fgColor rgb="FFCC99FF"/>
        <bgColor indexed="64"/>
      </patternFill>
    </fill>
    <fill>
      <patternFill patternType="solid">
        <fgColor rgb="FF00FF00"/>
        <bgColor indexed="64"/>
      </patternFill>
    </fill>
    <fill>
      <patternFill patternType="solid">
        <fgColor rgb="FFFF00FF"/>
        <bgColor indexed="64"/>
      </patternFill>
    </fill>
    <fill>
      <patternFill patternType="solid">
        <fgColor indexed="47"/>
        <bgColor indexed="64"/>
      </patternFill>
    </fill>
    <fill>
      <patternFill patternType="solid">
        <fgColor rgb="FF99CCFF"/>
        <bgColor indexed="64"/>
      </patternFill>
    </fill>
    <fill>
      <patternFill patternType="solid">
        <fgColor indexed="46"/>
        <bgColor indexed="64"/>
      </patternFill>
    </fill>
    <fill>
      <patternFill patternType="solid">
        <fgColor indexed="44"/>
        <bgColor indexed="64"/>
      </patternFill>
    </fill>
    <fill>
      <patternFill patternType="solid">
        <fgColor rgb="FFFFFF99"/>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bottom/>
      <diagonal/>
    </border>
    <border>
      <left/>
      <right style="medium">
        <color indexed="22"/>
      </right>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0.24994659260841701"/>
      </left>
      <right style="thin">
        <color theme="2" tint="-0.24994659260841701"/>
      </right>
      <top style="thin">
        <color theme="2" tint="-0.24994659260841701"/>
      </top>
      <bottom style="medium">
        <color theme="2" tint="-0.499984740745262"/>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style="medium">
        <color theme="2" tint="-0.499984740745262"/>
      </bottom>
      <diagonal/>
    </border>
    <border>
      <left/>
      <right/>
      <top style="thin">
        <color theme="2" tint="-0.24994659260841701"/>
      </top>
      <bottom style="medium">
        <color theme="2" tint="-0.499984740745262"/>
      </bottom>
      <diagonal/>
    </border>
    <border>
      <left/>
      <right style="thin">
        <color theme="2" tint="-0.24994659260841701"/>
      </right>
      <top style="thin">
        <color theme="2" tint="-0.24994659260841701"/>
      </top>
      <bottom style="medium">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48118533890809E-2"/>
      </top>
      <bottom style="medium">
        <color theme="2" tint="-0.499984740745262"/>
      </bottom>
      <diagonal/>
    </border>
    <border>
      <left style="thin">
        <color rgb="FFC4BF9A"/>
      </left>
      <right style="thin">
        <color rgb="FFC4BF9A"/>
      </right>
      <top style="thick">
        <color rgb="FF9E965C"/>
      </top>
      <bottom style="thin">
        <color rgb="FFC4BF9A"/>
      </bottom>
      <diagonal/>
    </border>
    <border>
      <left style="thin">
        <color rgb="FFC4BF9A"/>
      </left>
      <right style="thin">
        <color rgb="FFC4BF9A"/>
      </right>
      <top style="thin">
        <color rgb="FFC4BF9A"/>
      </top>
      <bottom style="thin">
        <color rgb="FFC4BF9A"/>
      </bottom>
      <diagonal/>
    </border>
    <border>
      <left style="thin">
        <color rgb="FFC4BF9A"/>
      </left>
      <right style="thin">
        <color rgb="FFC4BF9A"/>
      </right>
      <top style="thin">
        <color rgb="FFC4BF9A"/>
      </top>
      <bottom/>
      <diagonal/>
    </border>
    <border>
      <left style="thin">
        <color rgb="FFC4BF9A"/>
      </left>
      <right style="thin">
        <color rgb="FFC4BF9A"/>
      </right>
      <top/>
      <bottom style="thin">
        <color rgb="FFC4BF9A"/>
      </bottom>
      <diagonal/>
    </border>
    <border>
      <left style="thin">
        <color rgb="FFC4BF9A"/>
      </left>
      <right style="thin">
        <color rgb="FFC4BF9A"/>
      </right>
      <top style="medium">
        <color rgb="FFC4BF9A"/>
      </top>
      <bottom style="thin">
        <color rgb="FFC4BF9A"/>
      </bottom>
      <diagonal/>
    </border>
    <border>
      <left style="thin">
        <color rgb="FFC4BF9A"/>
      </left>
      <right style="thin">
        <color rgb="FFC4BF9A"/>
      </right>
      <top style="thin">
        <color rgb="FFC4BF9A"/>
      </top>
      <bottom style="medium">
        <color rgb="FFC4BF9A"/>
      </bottom>
      <diagonal/>
    </border>
    <border>
      <left style="medium">
        <color rgb="FFC4BF9A"/>
      </left>
      <right style="thin">
        <color rgb="FFC4BF9A"/>
      </right>
      <top style="thick">
        <color rgb="FF9E965C"/>
      </top>
      <bottom style="thin">
        <color rgb="FFC4BF9A"/>
      </bottom>
      <diagonal/>
    </border>
    <border>
      <left style="thin">
        <color rgb="FFC4BF9A"/>
      </left>
      <right style="medium">
        <color rgb="FFC4BF9A"/>
      </right>
      <top style="thick">
        <color rgb="FF9E965C"/>
      </top>
      <bottom style="thin">
        <color rgb="FFC4BF9A"/>
      </bottom>
      <diagonal/>
    </border>
    <border>
      <left style="medium">
        <color rgb="FFC4BF9A"/>
      </left>
      <right style="thin">
        <color rgb="FFC4BF9A"/>
      </right>
      <top style="thin">
        <color rgb="FFC4BF9A"/>
      </top>
      <bottom style="thin">
        <color rgb="FFC4BF9A"/>
      </bottom>
      <diagonal/>
    </border>
    <border>
      <left style="thin">
        <color rgb="FFC4BF9A"/>
      </left>
      <right style="medium">
        <color rgb="FFC4BF9A"/>
      </right>
      <top style="thin">
        <color rgb="FFC4BF9A"/>
      </top>
      <bottom style="thin">
        <color rgb="FFC4BF9A"/>
      </bottom>
      <diagonal/>
    </border>
    <border>
      <left style="medium">
        <color rgb="FFC4BF9A"/>
      </left>
      <right style="thin">
        <color rgb="FFC4BF9A"/>
      </right>
      <top style="thin">
        <color rgb="FFC4BF9A"/>
      </top>
      <bottom/>
      <diagonal/>
    </border>
    <border>
      <left style="thin">
        <color rgb="FFC4BF9A"/>
      </left>
      <right style="medium">
        <color rgb="FFC4BF9A"/>
      </right>
      <top style="thin">
        <color rgb="FFC4BF9A"/>
      </top>
      <bottom/>
      <diagonal/>
    </border>
    <border>
      <left style="medium">
        <color rgb="FFC4BF9A"/>
      </left>
      <right style="thin">
        <color rgb="FFC4BF9A"/>
      </right>
      <top style="medium">
        <color rgb="FFC4BF9A"/>
      </top>
      <bottom style="thin">
        <color rgb="FFC4BF9A"/>
      </bottom>
      <diagonal/>
    </border>
    <border>
      <left style="thin">
        <color rgb="FFC4BF9A"/>
      </left>
      <right style="medium">
        <color rgb="FFC4BF9A"/>
      </right>
      <top style="medium">
        <color rgb="FFC4BF9A"/>
      </top>
      <bottom style="thin">
        <color rgb="FFC4BF9A"/>
      </bottom>
      <diagonal/>
    </border>
    <border>
      <left style="medium">
        <color rgb="FFC4BF9A"/>
      </left>
      <right style="thin">
        <color rgb="FFC4BF9A"/>
      </right>
      <top style="thin">
        <color rgb="FFC4BF9A"/>
      </top>
      <bottom style="medium">
        <color rgb="FFC4BF9A"/>
      </bottom>
      <diagonal/>
    </border>
    <border>
      <left style="thin">
        <color rgb="FFC4BF9A"/>
      </left>
      <right style="medium">
        <color rgb="FFC4BF9A"/>
      </right>
      <top style="thin">
        <color rgb="FFC4BF9A"/>
      </top>
      <bottom style="medium">
        <color rgb="FFC4BF9A"/>
      </bottom>
      <diagonal/>
    </border>
    <border>
      <left style="medium">
        <color rgb="FFC4BF9A"/>
      </left>
      <right style="thin">
        <color rgb="FFC4BF9A"/>
      </right>
      <top/>
      <bottom style="thin">
        <color rgb="FFC4BF9A"/>
      </bottom>
      <diagonal/>
    </border>
    <border>
      <left style="thin">
        <color rgb="FFC4BF9A"/>
      </left>
      <right style="medium">
        <color rgb="FFC4BF9A"/>
      </right>
      <top/>
      <bottom style="thin">
        <color rgb="FFC4BF9A"/>
      </bottom>
      <diagonal/>
    </border>
    <border>
      <left style="thin">
        <color rgb="FFC4BF9A"/>
      </left>
      <right style="thin">
        <color rgb="FFC4BF9A"/>
      </right>
      <top style="thin">
        <color rgb="FFC4BF9A"/>
      </top>
      <bottom style="thick">
        <color rgb="FF9E965C"/>
      </bottom>
      <diagonal/>
    </border>
  </borders>
  <cellStyleXfs count="2">
    <xf numFmtId="0" fontId="0" fillId="0" borderId="0"/>
    <xf numFmtId="0" fontId="2" fillId="0" borderId="0"/>
  </cellStyleXfs>
  <cellXfs count="286">
    <xf numFmtId="0" fontId="0" fillId="0" borderId="0" xfId="0"/>
    <xf numFmtId="0" fontId="0" fillId="0" borderId="0" xfId="0" applyBorder="1"/>
    <xf numFmtId="0" fontId="0" fillId="0" borderId="0" xfId="0" applyFill="1" applyBorder="1"/>
    <xf numFmtId="0" fontId="13" fillId="0" borderId="0" xfId="0" applyFont="1" applyFill="1" applyBorder="1"/>
    <xf numFmtId="0" fontId="13" fillId="0" borderId="0" xfId="0" applyFont="1" applyBorder="1"/>
    <xf numFmtId="0" fontId="0" fillId="0" borderId="0" xfId="0" applyFont="1" applyFill="1" applyBorder="1"/>
    <xf numFmtId="0" fontId="0" fillId="0" borderId="0" xfId="0" applyBorder="1" applyAlignment="1">
      <alignment horizontal="left"/>
    </xf>
    <xf numFmtId="0" fontId="13" fillId="0" borderId="0" xfId="0" applyFont="1" applyBorder="1" applyAlignment="1">
      <alignment horizontal="left"/>
    </xf>
    <xf numFmtId="0" fontId="14" fillId="0" borderId="0" xfId="0" applyFont="1" applyAlignment="1">
      <alignment vertical="top" wrapText="1"/>
    </xf>
    <xf numFmtId="0" fontId="14" fillId="0" borderId="0" xfId="0" applyFont="1" applyAlignment="1">
      <alignment horizontal="center" vertical="top" wrapText="1"/>
    </xf>
    <xf numFmtId="0" fontId="15" fillId="0" borderId="0" xfId="0" applyFont="1" applyBorder="1" applyAlignment="1">
      <alignment vertical="top" wrapText="1"/>
    </xf>
    <xf numFmtId="0" fontId="15"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center" vertical="top" wrapText="1"/>
    </xf>
    <xf numFmtId="0" fontId="14" fillId="0" borderId="0" xfId="0" applyFont="1" applyFill="1" applyBorder="1" applyAlignment="1">
      <alignment horizontal="center" vertical="top" wrapText="1"/>
    </xf>
    <xf numFmtId="0" fontId="0" fillId="0" borderId="0" xfId="0"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center"/>
    </xf>
    <xf numFmtId="0" fontId="14" fillId="2" borderId="0" xfId="0" applyFont="1" applyFill="1" applyAlignment="1">
      <alignment horizontal="center" vertical="top"/>
    </xf>
    <xf numFmtId="0" fontId="1" fillId="2" borderId="0" xfId="0" applyFont="1" applyFill="1" applyAlignment="1">
      <alignment horizontal="center" vertical="top"/>
    </xf>
    <xf numFmtId="0" fontId="14" fillId="2" borderId="0" xfId="0" applyFont="1" applyFill="1" applyAlignment="1">
      <alignment horizontal="left" vertical="top" wrapText="1"/>
    </xf>
    <xf numFmtId="0" fontId="14" fillId="2" borderId="0" xfId="0" applyFont="1" applyFill="1" applyAlignment="1">
      <alignment vertical="top" wrapText="1"/>
    </xf>
    <xf numFmtId="0" fontId="1" fillId="2" borderId="0" xfId="0" applyFont="1" applyFill="1" applyAlignment="1">
      <alignment vertical="top" wrapText="1"/>
    </xf>
    <xf numFmtId="0" fontId="14" fillId="2" borderId="0" xfId="0" applyFont="1" applyFill="1" applyAlignment="1">
      <alignment horizontal="left" vertical="top"/>
    </xf>
    <xf numFmtId="0" fontId="1" fillId="2" borderId="0" xfId="0" applyFont="1" applyFill="1" applyAlignment="1">
      <alignment vertical="top"/>
    </xf>
    <xf numFmtId="0" fontId="16" fillId="2" borderId="0" xfId="0" applyFont="1" applyFill="1" applyAlignment="1">
      <alignment vertical="top"/>
    </xf>
    <xf numFmtId="0" fontId="0" fillId="0" borderId="0" xfId="0" applyFont="1" applyBorder="1"/>
    <xf numFmtId="0" fontId="14" fillId="2" borderId="0" xfId="1" applyFont="1" applyFill="1" applyAlignment="1">
      <alignment vertical="top" wrapText="1"/>
    </xf>
    <xf numFmtId="0" fontId="14" fillId="2" borderId="0" xfId="1" applyFont="1" applyFill="1" applyAlignment="1">
      <alignment horizontal="center" vertical="top" wrapText="1"/>
    </xf>
    <xf numFmtId="0" fontId="17" fillId="2" borderId="0" xfId="0" applyFont="1" applyFill="1" applyAlignment="1">
      <alignment vertical="top"/>
    </xf>
    <xf numFmtId="0" fontId="17" fillId="2" borderId="0" xfId="0" applyFont="1" applyFill="1" applyAlignment="1">
      <alignment horizontal="center" vertical="top"/>
    </xf>
    <xf numFmtId="0" fontId="0" fillId="0" borderId="0" xfId="0" applyFont="1" applyAlignment="1">
      <alignment horizontal="center"/>
    </xf>
    <xf numFmtId="0" fontId="0" fillId="0" borderId="0" xfId="0" applyFont="1"/>
    <xf numFmtId="0" fontId="0" fillId="0" borderId="0" xfId="0" applyFont="1" applyFill="1" applyBorder="1" applyAlignment="1">
      <alignment horizontal="center"/>
    </xf>
    <xf numFmtId="0" fontId="18" fillId="0" borderId="0" xfId="0" applyFont="1"/>
    <xf numFmtId="0" fontId="0" fillId="2" borderId="0" xfId="0" applyFont="1" applyFill="1"/>
    <xf numFmtId="0" fontId="0" fillId="2" borderId="0" xfId="0" applyFont="1" applyFill="1" applyAlignment="1">
      <alignment horizontal="center"/>
    </xf>
    <xf numFmtId="0" fontId="0" fillId="2" borderId="0" xfId="0" applyFont="1" applyFill="1" applyBorder="1"/>
    <xf numFmtId="0" fontId="18" fillId="0" borderId="0" xfId="0" applyFont="1" applyBorder="1"/>
    <xf numFmtId="0" fontId="1" fillId="3" borderId="0" xfId="1" applyFont="1" applyFill="1" applyAlignment="1">
      <alignment vertical="top" wrapText="1"/>
    </xf>
    <xf numFmtId="0" fontId="14" fillId="2" borderId="0" xfId="1" applyFont="1" applyFill="1" applyBorder="1" applyAlignment="1">
      <alignment horizontal="center" vertical="top" wrapText="1"/>
    </xf>
    <xf numFmtId="0" fontId="0" fillId="2" borderId="0" xfId="0" applyFill="1"/>
    <xf numFmtId="0" fontId="13" fillId="2" borderId="0" xfId="0" applyFont="1" applyFill="1"/>
    <xf numFmtId="0" fontId="13" fillId="2" borderId="0" xfId="0" applyFont="1" applyFill="1" applyBorder="1"/>
    <xf numFmtId="0" fontId="4" fillId="3" borderId="0" xfId="1" applyFont="1" applyFill="1" applyAlignment="1">
      <alignment vertical="top" wrapText="1"/>
    </xf>
    <xf numFmtId="0" fontId="0" fillId="0" borderId="0" xfId="0" applyFont="1" applyBorder="1" applyAlignment="1">
      <alignment horizontal="center" wrapText="1"/>
    </xf>
    <xf numFmtId="0" fontId="0" fillId="0" borderId="0" xfId="0" applyAlignment="1">
      <alignment horizontal="center"/>
    </xf>
    <xf numFmtId="0" fontId="0" fillId="0" borderId="0" xfId="0" applyFont="1" applyBorder="1" applyAlignment="1">
      <alignment horizontal="center"/>
    </xf>
    <xf numFmtId="0" fontId="20" fillId="0" borderId="0" xfId="0" applyFont="1" applyBorder="1"/>
    <xf numFmtId="0" fontId="20" fillId="2" borderId="0" xfId="1" applyFont="1" applyFill="1" applyBorder="1" applyAlignment="1">
      <alignment horizontal="center" vertical="top" wrapText="1"/>
    </xf>
    <xf numFmtId="0" fontId="21" fillId="2" borderId="0" xfId="1" applyFont="1" applyFill="1" applyAlignment="1">
      <alignment horizontal="center" vertical="top" wrapText="1"/>
    </xf>
    <xf numFmtId="0" fontId="20" fillId="0" borderId="0" xfId="0" applyFont="1" applyAlignment="1">
      <alignment horizontal="center"/>
    </xf>
    <xf numFmtId="0" fontId="20" fillId="0" borderId="0" xfId="0" applyFont="1" applyBorder="1" applyAlignment="1">
      <alignment vertical="top" wrapText="1"/>
    </xf>
    <xf numFmtId="0" fontId="20" fillId="0" borderId="0" xfId="0" applyFont="1"/>
    <xf numFmtId="0" fontId="20" fillId="0" borderId="0" xfId="0" applyFont="1" applyBorder="1" applyAlignment="1">
      <alignment horizontal="center"/>
    </xf>
    <xf numFmtId="0" fontId="22" fillId="0" borderId="0" xfId="0" applyFont="1" applyAlignment="1">
      <alignment horizontal="center" vertical="top"/>
    </xf>
    <xf numFmtId="0" fontId="22" fillId="0" borderId="0" xfId="0" applyFont="1" applyAlignment="1">
      <alignment vertical="top" wrapText="1"/>
    </xf>
    <xf numFmtId="0" fontId="23" fillId="0" borderId="0" xfId="0" applyFont="1" applyAlignment="1">
      <alignment horizontal="left"/>
    </xf>
    <xf numFmtId="0" fontId="26" fillId="0" borderId="0" xfId="0" applyFont="1" applyAlignment="1">
      <alignment vertical="top"/>
    </xf>
    <xf numFmtId="0" fontId="26" fillId="0" borderId="0" xfId="0" applyFont="1" applyAlignment="1">
      <alignment horizontal="left" vertical="center"/>
    </xf>
    <xf numFmtId="0" fontId="14" fillId="0" borderId="1" xfId="0" applyFont="1" applyBorder="1" applyAlignment="1">
      <alignment horizontal="center"/>
    </xf>
    <xf numFmtId="0" fontId="1" fillId="0" borderId="1" xfId="0" applyFont="1" applyBorder="1" applyAlignment="1">
      <alignment horizontal="center"/>
    </xf>
    <xf numFmtId="1" fontId="1" fillId="2" borderId="1" xfId="0" applyNumberFormat="1" applyFont="1" applyFill="1" applyBorder="1" applyAlignment="1">
      <alignment horizontal="center"/>
    </xf>
    <xf numFmtId="49" fontId="14" fillId="2" borderId="1" xfId="0" applyNumberFormat="1" applyFont="1" applyFill="1" applyBorder="1" applyAlignment="1">
      <alignment horizontal="center"/>
    </xf>
    <xf numFmtId="49" fontId="14" fillId="0" borderId="1" xfId="0" applyNumberFormat="1" applyFont="1" applyBorder="1" applyAlignment="1">
      <alignment horizontal="center"/>
    </xf>
    <xf numFmtId="0" fontId="1" fillId="0" borderId="0" xfId="0" applyFont="1" applyAlignment="1">
      <alignment horizontal="left" vertical="top"/>
    </xf>
    <xf numFmtId="1" fontId="26" fillId="0" borderId="0" xfId="0" applyNumberFormat="1" applyFont="1" applyAlignment="1">
      <alignment horizontal="left" vertical="top"/>
    </xf>
    <xf numFmtId="0" fontId="1" fillId="0" borderId="0" xfId="0" applyFont="1" applyBorder="1" applyAlignment="1">
      <alignment vertical="top"/>
    </xf>
    <xf numFmtId="0" fontId="18" fillId="0" borderId="0" xfId="0" applyFont="1" applyBorder="1" applyAlignment="1">
      <alignment horizontal="left" vertical="center"/>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13" fillId="0" borderId="0" xfId="0" applyFont="1" applyBorder="1" applyAlignment="1">
      <alignment horizontal="left" vertical="center"/>
    </xf>
    <xf numFmtId="0" fontId="23" fillId="0" borderId="0" xfId="0" applyFont="1" applyBorder="1" applyAlignment="1">
      <alignment horizontal="left"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8" fillId="0" borderId="0" xfId="0" applyFont="1" applyBorder="1" applyAlignment="1">
      <alignment horizontal="center" vertical="center"/>
    </xf>
    <xf numFmtId="0" fontId="0" fillId="2" borderId="0" xfId="0" applyFill="1" applyBorder="1"/>
    <xf numFmtId="0" fontId="10" fillId="2" borderId="0" xfId="0" applyFont="1" applyFill="1" applyAlignment="1">
      <alignment horizontal="center" vertical="center"/>
    </xf>
    <xf numFmtId="0" fontId="13" fillId="0" borderId="0" xfId="0" applyFont="1" applyFill="1"/>
    <xf numFmtId="0" fontId="0" fillId="0" borderId="0" xfId="0" applyFill="1"/>
    <xf numFmtId="0" fontId="3" fillId="2" borderId="0" xfId="0" applyFont="1" applyFill="1" applyAlignment="1">
      <alignment vertical="top"/>
    </xf>
    <xf numFmtId="0" fontId="3" fillId="2" borderId="0" xfId="0" applyFont="1" applyFill="1" applyAlignment="1">
      <alignment horizontal="left" vertical="top"/>
    </xf>
    <xf numFmtId="0" fontId="31" fillId="0" borderId="0" xfId="0" applyFont="1" applyAlignment="1">
      <alignment vertical="top"/>
    </xf>
    <xf numFmtId="0" fontId="1" fillId="0" borderId="3" xfId="0" applyFont="1" applyBorder="1" applyAlignment="1">
      <alignment vertical="top"/>
    </xf>
    <xf numFmtId="0" fontId="1" fillId="0" borderId="2" xfId="0" applyFont="1" applyBorder="1" applyAlignment="1">
      <alignment vertical="top"/>
    </xf>
    <xf numFmtId="0" fontId="1" fillId="0" borderId="2" xfId="0" applyFont="1" applyBorder="1" applyAlignment="1">
      <alignment horizontal="right" vertical="center"/>
    </xf>
    <xf numFmtId="1" fontId="1" fillId="0" borderId="2" xfId="0" applyNumberFormat="1" applyFont="1" applyBorder="1" applyAlignment="1">
      <alignment horizontal="left" vertical="top"/>
    </xf>
    <xf numFmtId="1" fontId="1" fillId="0" borderId="4" xfId="0" applyNumberFormat="1" applyFont="1" applyBorder="1" applyAlignment="1">
      <alignment horizontal="left" vertical="top"/>
    </xf>
    <xf numFmtId="0" fontId="1" fillId="0" borderId="5" xfId="0" applyFont="1" applyBorder="1" applyAlignment="1">
      <alignment vertical="top"/>
    </xf>
    <xf numFmtId="1" fontId="26" fillId="0" borderId="0" xfId="0" applyNumberFormat="1" applyFont="1" applyBorder="1" applyAlignment="1">
      <alignment horizontal="left" vertical="top"/>
    </xf>
    <xf numFmtId="1" fontId="26" fillId="0" borderId="6" xfId="0" applyNumberFormat="1" applyFont="1" applyBorder="1" applyAlignment="1">
      <alignment horizontal="left" vertical="top"/>
    </xf>
    <xf numFmtId="0" fontId="1" fillId="0" borderId="0" xfId="0" applyFont="1" applyBorder="1" applyAlignment="1">
      <alignment horizontal="right" vertical="center"/>
    </xf>
    <xf numFmtId="1" fontId="1" fillId="0" borderId="0" xfId="0" applyNumberFormat="1" applyFont="1" applyBorder="1" applyAlignment="1">
      <alignment horizontal="left" vertical="top"/>
    </xf>
    <xf numFmtId="1" fontId="1" fillId="0" borderId="6" xfId="0" applyNumberFormat="1" applyFont="1" applyBorder="1" applyAlignment="1">
      <alignment horizontal="left" vertical="top"/>
    </xf>
    <xf numFmtId="0" fontId="1" fillId="0" borderId="7" xfId="0" applyFont="1" applyBorder="1" applyAlignment="1">
      <alignment vertical="top"/>
    </xf>
    <xf numFmtId="0" fontId="4" fillId="0" borderId="8" xfId="0" applyFont="1" applyBorder="1" applyAlignment="1">
      <alignment vertical="top"/>
    </xf>
    <xf numFmtId="0" fontId="1" fillId="0" borderId="8" xfId="0" applyFont="1" applyBorder="1" applyAlignment="1">
      <alignment vertical="top"/>
    </xf>
    <xf numFmtId="0" fontId="4" fillId="0" borderId="8" xfId="0" applyFont="1" applyBorder="1" applyAlignment="1">
      <alignment horizontal="right" vertical="top"/>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0" fontId="33" fillId="11" borderId="0" xfId="0" applyFont="1" applyFill="1" applyBorder="1"/>
    <xf numFmtId="0" fontId="34" fillId="12" borderId="0" xfId="0" applyFont="1" applyFill="1" applyBorder="1"/>
    <xf numFmtId="0" fontId="35" fillId="13" borderId="0" xfId="0" applyFont="1" applyFill="1" applyBorder="1"/>
    <xf numFmtId="0" fontId="36" fillId="14" borderId="0" xfId="0" applyFont="1" applyFill="1" applyBorder="1"/>
    <xf numFmtId="0" fontId="30" fillId="15" borderId="0" xfId="0" applyFont="1" applyFill="1" applyBorder="1"/>
    <xf numFmtId="0" fontId="36" fillId="16" borderId="0" xfId="0" applyFont="1" applyFill="1" applyBorder="1"/>
    <xf numFmtId="0" fontId="37" fillId="17" borderId="0" xfId="0" applyFont="1" applyFill="1" applyBorder="1"/>
    <xf numFmtId="0" fontId="38" fillId="0" borderId="0" xfId="0" applyFont="1" applyBorder="1"/>
    <xf numFmtId="0" fontId="1" fillId="0" borderId="1" xfId="0" applyFont="1" applyBorder="1" applyAlignment="1">
      <alignment horizontal="left" vertical="top"/>
    </xf>
    <xf numFmtId="0" fontId="33" fillId="5" borderId="0" xfId="0" applyFont="1" applyFill="1" applyBorder="1"/>
    <xf numFmtId="0" fontId="34" fillId="6" borderId="0" xfId="0" applyFont="1" applyFill="1" applyBorder="1"/>
    <xf numFmtId="0" fontId="35" fillId="7" borderId="0" xfId="0" applyFont="1" applyFill="1" applyBorder="1"/>
    <xf numFmtId="0" fontId="36" fillId="8" borderId="0" xfId="0" applyFont="1" applyFill="1" applyBorder="1"/>
    <xf numFmtId="0" fontId="30" fillId="10" borderId="0" xfId="0" applyFont="1" applyFill="1" applyBorder="1"/>
    <xf numFmtId="0" fontId="36" fillId="20" borderId="0" xfId="0" applyFont="1" applyFill="1" applyBorder="1"/>
    <xf numFmtId="0" fontId="37" fillId="0" borderId="0" xfId="0" applyFont="1" applyBorder="1"/>
    <xf numFmtId="0" fontId="38" fillId="21" borderId="0" xfId="0" applyFont="1" applyFill="1" applyBorder="1"/>
    <xf numFmtId="0" fontId="40" fillId="9" borderId="0" xfId="0" applyFont="1" applyFill="1" applyBorder="1"/>
    <xf numFmtId="0" fontId="1" fillId="0" borderId="1" xfId="0" applyFont="1" applyBorder="1" applyAlignment="1">
      <alignment horizontal="left" vertical="center"/>
    </xf>
    <xf numFmtId="0" fontId="35" fillId="0" borderId="0" xfId="0" applyFont="1" applyBorder="1"/>
    <xf numFmtId="0" fontId="36" fillId="0" borderId="0" xfId="0" applyFont="1" applyBorder="1"/>
    <xf numFmtId="0" fontId="40" fillId="0" borderId="0" xfId="0" applyFont="1" applyBorder="1"/>
    <xf numFmtId="0" fontId="30" fillId="0" borderId="0" xfId="0" applyFont="1" applyBorder="1"/>
    <xf numFmtId="0" fontId="33" fillId="0" borderId="0" xfId="0" applyFont="1" applyFill="1" applyBorder="1"/>
    <xf numFmtId="0" fontId="34" fillId="0" borderId="0" xfId="0" applyFont="1" applyFill="1" applyBorder="1"/>
    <xf numFmtId="0" fontId="34" fillId="0" borderId="0" xfId="0" applyFont="1" applyBorder="1"/>
    <xf numFmtId="0" fontId="33" fillId="0" borderId="0" xfId="0" applyFont="1" applyBorder="1"/>
    <xf numFmtId="0" fontId="30" fillId="0" borderId="0" xfId="0" applyFont="1" applyFill="1" applyBorder="1"/>
    <xf numFmtId="0" fontId="37" fillId="22" borderId="0" xfId="0" applyFont="1" applyFill="1" applyBorder="1"/>
    <xf numFmtId="0" fontId="38" fillId="23" borderId="0" xfId="0" applyFont="1" applyFill="1" applyBorder="1"/>
    <xf numFmtId="0" fontId="1" fillId="0" borderId="0" xfId="0" applyFont="1" applyBorder="1" applyAlignment="1">
      <alignment horizontal="left" vertical="center"/>
    </xf>
    <xf numFmtId="1" fontId="41" fillId="0" borderId="0" xfId="0" applyNumberFormat="1" applyFont="1" applyAlignment="1">
      <alignment horizontal="left" vertical="top"/>
    </xf>
    <xf numFmtId="0" fontId="43" fillId="19" borderId="0" xfId="0" applyFont="1" applyFill="1" applyBorder="1"/>
    <xf numFmtId="0" fontId="44" fillId="0" borderId="0" xfId="0" applyFont="1" applyBorder="1" applyAlignment="1">
      <alignment horizontal="left"/>
    </xf>
    <xf numFmtId="0" fontId="20" fillId="2" borderId="10" xfId="1" applyFont="1" applyFill="1" applyBorder="1" applyAlignment="1">
      <alignment vertical="top" wrapText="1"/>
    </xf>
    <xf numFmtId="0" fontId="20" fillId="2" borderId="10" xfId="1" applyFont="1" applyFill="1" applyBorder="1" applyAlignment="1">
      <alignment horizontal="center" vertical="top" wrapText="1"/>
    </xf>
    <xf numFmtId="0" fontId="7" fillId="2" borderId="10" xfId="1" applyFont="1" applyFill="1" applyBorder="1" applyAlignment="1">
      <alignment vertical="top" wrapText="1"/>
    </xf>
    <xf numFmtId="0" fontId="0" fillId="0" borderId="10" xfId="0" applyBorder="1"/>
    <xf numFmtId="0" fontId="0" fillId="0" borderId="10" xfId="0" applyFont="1" applyBorder="1"/>
    <xf numFmtId="0" fontId="28" fillId="2" borderId="0" xfId="1" applyFont="1" applyFill="1" applyBorder="1" applyAlignment="1">
      <alignment horizontal="center" vertical="center" wrapText="1"/>
    </xf>
    <xf numFmtId="0" fontId="13" fillId="0" borderId="10" xfId="0" applyFont="1" applyBorder="1"/>
    <xf numFmtId="1" fontId="11" fillId="2" borderId="0" xfId="0" applyNumberFormat="1" applyFont="1" applyFill="1" applyBorder="1" applyAlignment="1" applyProtection="1">
      <alignment horizontal="center" vertical="center"/>
    </xf>
    <xf numFmtId="0" fontId="19" fillId="2" borderId="10" xfId="0" applyFont="1" applyFill="1" applyBorder="1" applyProtection="1"/>
    <xf numFmtId="0" fontId="20" fillId="2" borderId="10" xfId="0" applyFont="1" applyFill="1" applyBorder="1"/>
    <xf numFmtId="0" fontId="20" fillId="2" borderId="10" xfId="0" applyFont="1" applyFill="1" applyBorder="1" applyAlignment="1" applyProtection="1">
      <alignment horizontal="center"/>
    </xf>
    <xf numFmtId="0" fontId="20" fillId="2" borderId="10" xfId="0" applyFont="1" applyFill="1" applyBorder="1" applyProtection="1"/>
    <xf numFmtId="0" fontId="7" fillId="2" borderId="10" xfId="0" applyFont="1" applyFill="1" applyBorder="1"/>
    <xf numFmtId="0" fontId="7" fillId="2" borderId="10" xfId="0" applyFont="1" applyFill="1" applyBorder="1" applyAlignment="1" applyProtection="1">
      <alignment horizontal="center"/>
    </xf>
    <xf numFmtId="0" fontId="19" fillId="2" borderId="10" xfId="0" applyFont="1" applyFill="1" applyBorder="1"/>
    <xf numFmtId="0" fontId="7" fillId="0" borderId="10" xfId="0" applyFont="1" applyBorder="1" applyAlignment="1">
      <alignment horizontal="left" vertical="center" wrapText="1"/>
    </xf>
    <xf numFmtId="0" fontId="7" fillId="2" borderId="10" xfId="0" applyFont="1" applyFill="1" applyBorder="1" applyAlignment="1">
      <alignment horizontal="left" vertical="center" wrapText="1"/>
    </xf>
    <xf numFmtId="0" fontId="7" fillId="0" borderId="10" xfId="0" applyFont="1" applyBorder="1" applyAlignment="1">
      <alignment horizontal="center" vertical="center"/>
    </xf>
    <xf numFmtId="0" fontId="7" fillId="2" borderId="10" xfId="0" applyFont="1" applyFill="1" applyBorder="1" applyAlignment="1">
      <alignment horizontal="left" vertical="top" wrapText="1"/>
    </xf>
    <xf numFmtId="0" fontId="2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2" fillId="0" borderId="10" xfId="0" applyFont="1" applyBorder="1" applyAlignment="1">
      <alignment horizontal="left" vertical="center"/>
    </xf>
    <xf numFmtId="0" fontId="22" fillId="0" borderId="10" xfId="0" applyFont="1" applyBorder="1" applyAlignment="1">
      <alignment vertical="top" wrapText="1"/>
    </xf>
    <xf numFmtId="0" fontId="22" fillId="0" borderId="10" xfId="0" applyFont="1" applyBorder="1" applyAlignment="1">
      <alignment horizontal="center" vertical="top"/>
    </xf>
    <xf numFmtId="0" fontId="22" fillId="0" borderId="10" xfId="0" applyFont="1" applyBorder="1" applyAlignment="1">
      <alignment horizontal="left" vertical="center" wrapText="1"/>
    </xf>
    <xf numFmtId="0" fontId="42" fillId="18" borderId="11" xfId="0" applyFont="1" applyFill="1" applyBorder="1"/>
    <xf numFmtId="0" fontId="39" fillId="0" borderId="12" xfId="0" applyFont="1" applyBorder="1"/>
    <xf numFmtId="0" fontId="32" fillId="0" borderId="11" xfId="0" applyFont="1" applyFill="1" applyBorder="1"/>
    <xf numFmtId="0" fontId="39" fillId="4" borderId="12" xfId="0" applyFont="1" applyFill="1" applyBorder="1"/>
    <xf numFmtId="0" fontId="39" fillId="24" borderId="12" xfId="0" applyFont="1" applyFill="1" applyBorder="1"/>
    <xf numFmtId="0" fontId="0" fillId="0" borderId="11" xfId="0" applyBorder="1"/>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1" fillId="0" borderId="15" xfId="0" applyFont="1" applyBorder="1" applyAlignment="1">
      <alignment vertical="top"/>
    </xf>
    <xf numFmtId="0" fontId="0" fillId="0" borderId="10" xfId="0" applyBorder="1" applyAlignment="1">
      <alignment horizontal="left"/>
    </xf>
    <xf numFmtId="0" fontId="0" fillId="0" borderId="10" xfId="0" applyBorder="1" applyAlignment="1">
      <alignment horizontal="center" vertical="center"/>
    </xf>
    <xf numFmtId="0" fontId="0" fillId="0" borderId="10" xfId="0" applyFill="1" applyBorder="1" applyAlignment="1">
      <alignment horizontal="left"/>
    </xf>
    <xf numFmtId="0" fontId="13" fillId="0" borderId="10" xfId="0" applyFont="1" applyFill="1" applyBorder="1"/>
    <xf numFmtId="0" fontId="0" fillId="0" borderId="10" xfId="0" applyFill="1" applyBorder="1"/>
    <xf numFmtId="0" fontId="13" fillId="25" borderId="10" xfId="0" applyFont="1" applyFill="1" applyBorder="1"/>
    <xf numFmtId="0" fontId="0" fillId="25" borderId="10" xfId="0" applyFill="1" applyBorder="1"/>
    <xf numFmtId="0" fontId="13" fillId="27" borderId="10" xfId="0" applyFont="1" applyFill="1" applyBorder="1"/>
    <xf numFmtId="0" fontId="0" fillId="27" borderId="10" xfId="0" applyFill="1" applyBorder="1"/>
    <xf numFmtId="0" fontId="19" fillId="27" borderId="10" xfId="0" applyFont="1" applyFill="1" applyBorder="1" applyProtection="1"/>
    <xf numFmtId="0" fontId="19" fillId="27" borderId="10" xfId="0" applyFont="1" applyFill="1" applyBorder="1"/>
    <xf numFmtId="0" fontId="13" fillId="27" borderId="10" xfId="0" applyFont="1" applyFill="1" applyBorder="1" applyAlignment="1">
      <alignment horizontal="center" vertical="center"/>
    </xf>
    <xf numFmtId="0" fontId="13" fillId="27" borderId="10" xfId="0" applyFont="1" applyFill="1" applyBorder="1" applyAlignment="1">
      <alignment horizontal="left"/>
    </xf>
    <xf numFmtId="0" fontId="0" fillId="27" borderId="10" xfId="0" applyFill="1" applyBorder="1" applyAlignment="1">
      <alignment horizontal="center" vertical="center"/>
    </xf>
    <xf numFmtId="0" fontId="19" fillId="27" borderId="10" xfId="1" applyFont="1" applyFill="1" applyBorder="1" applyAlignment="1">
      <alignment horizontal="center" vertical="top" wrapText="1"/>
    </xf>
    <xf numFmtId="0" fontId="20" fillId="27" borderId="10" xfId="1" applyFont="1" applyFill="1" applyBorder="1" applyAlignment="1">
      <alignment vertical="top" wrapText="1"/>
    </xf>
    <xf numFmtId="0" fontId="12" fillId="27" borderId="10" xfId="1" applyFont="1" applyFill="1" applyBorder="1" applyAlignment="1">
      <alignment horizontal="left" vertical="top" wrapText="1"/>
    </xf>
    <xf numFmtId="0" fontId="20" fillId="0" borderId="16" xfId="0" applyFont="1" applyBorder="1" applyAlignment="1">
      <alignment vertical="top" wrapText="1"/>
    </xf>
    <xf numFmtId="0" fontId="19" fillId="0" borderId="16" xfId="0" applyFont="1" applyBorder="1" applyAlignment="1">
      <alignment horizontal="center" vertical="top" wrapText="1"/>
    </xf>
    <xf numFmtId="0" fontId="20" fillId="0" borderId="16" xfId="0" applyFont="1" applyBorder="1" applyAlignment="1">
      <alignment horizontal="center" vertical="top" wrapText="1"/>
    </xf>
    <xf numFmtId="0" fontId="19" fillId="0" borderId="16" xfId="0" applyFont="1" applyBorder="1" applyAlignment="1">
      <alignment vertical="top" wrapText="1"/>
    </xf>
    <xf numFmtId="0" fontId="19" fillId="0" borderId="16" xfId="0" applyFont="1" applyFill="1" applyBorder="1" applyAlignment="1">
      <alignment vertical="top" wrapText="1"/>
    </xf>
    <xf numFmtId="0" fontId="19" fillId="0" borderId="16" xfId="0" applyFont="1" applyFill="1" applyBorder="1" applyAlignment="1">
      <alignment horizontal="center" vertical="top" wrapText="1"/>
    </xf>
    <xf numFmtId="0" fontId="24" fillId="0" borderId="16" xfId="0" applyFont="1" applyBorder="1" applyAlignment="1">
      <alignment vertical="top" wrapText="1"/>
    </xf>
    <xf numFmtId="0" fontId="24" fillId="0" borderId="16" xfId="0" applyFont="1" applyBorder="1" applyAlignment="1">
      <alignment horizontal="center" vertical="top" wrapText="1"/>
    </xf>
    <xf numFmtId="0" fontId="14" fillId="0" borderId="16" xfId="0" applyFont="1" applyBorder="1" applyAlignment="1">
      <alignment vertical="top" wrapText="1"/>
    </xf>
    <xf numFmtId="0" fontId="14" fillId="0" borderId="16" xfId="0" applyFont="1" applyBorder="1" applyAlignment="1">
      <alignment horizontal="center" vertical="top" wrapText="1"/>
    </xf>
    <xf numFmtId="0" fontId="20" fillId="26" borderId="16" xfId="0" applyFont="1" applyFill="1" applyBorder="1" applyAlignment="1">
      <alignment horizontal="center" vertical="top" wrapText="1"/>
    </xf>
    <xf numFmtId="0" fontId="19" fillId="27" borderId="16" xfId="0" applyFont="1" applyFill="1" applyBorder="1" applyAlignment="1">
      <alignment vertical="top" wrapText="1"/>
    </xf>
    <xf numFmtId="0" fontId="20" fillId="27" borderId="16" xfId="0" applyFont="1" applyFill="1" applyBorder="1" applyAlignment="1">
      <alignment horizontal="center" vertical="top" wrapText="1"/>
    </xf>
    <xf numFmtId="0" fontId="19" fillId="27" borderId="16" xfId="0" applyFont="1" applyFill="1" applyBorder="1" applyAlignment="1">
      <alignment horizontal="center" vertical="top" wrapText="1"/>
    </xf>
    <xf numFmtId="0" fontId="13" fillId="27" borderId="18" xfId="0" applyFont="1" applyFill="1" applyBorder="1"/>
    <xf numFmtId="0" fontId="0" fillId="27" borderId="18" xfId="0" applyFill="1" applyBorder="1"/>
    <xf numFmtId="0" fontId="15" fillId="26" borderId="17" xfId="0" applyFont="1" applyFill="1" applyBorder="1"/>
    <xf numFmtId="0" fontId="7" fillId="0" borderId="18" xfId="0" applyFont="1" applyBorder="1" applyAlignment="1">
      <alignment horizontal="left" vertical="center" wrapText="1"/>
    </xf>
    <xf numFmtId="0" fontId="7" fillId="2" borderId="18" xfId="0" applyFont="1" applyFill="1" applyBorder="1" applyAlignment="1">
      <alignment horizontal="left" vertical="center" wrapText="1"/>
    </xf>
    <xf numFmtId="0" fontId="7" fillId="0" borderId="18" xfId="0" applyFont="1" applyBorder="1" applyAlignment="1">
      <alignment horizontal="center" vertical="center"/>
    </xf>
    <xf numFmtId="0" fontId="7" fillId="0" borderId="18" xfId="0" applyFont="1" applyBorder="1" applyAlignment="1">
      <alignment horizontal="left" vertical="top" wrapText="1"/>
    </xf>
    <xf numFmtId="0" fontId="12" fillId="26" borderId="17" xfId="0" applyFont="1" applyFill="1" applyBorder="1" applyAlignment="1">
      <alignment horizontal="center" vertical="center" wrapText="1"/>
    </xf>
    <xf numFmtId="0" fontId="12" fillId="26" borderId="17" xfId="0" applyFont="1" applyFill="1" applyBorder="1" applyAlignment="1">
      <alignment horizontal="center" vertical="center"/>
    </xf>
    <xf numFmtId="0" fontId="19" fillId="2" borderId="18" xfId="0" applyFont="1" applyFill="1" applyBorder="1" applyProtection="1"/>
    <xf numFmtId="0" fontId="20" fillId="2" borderId="18" xfId="0" applyFont="1" applyFill="1" applyBorder="1"/>
    <xf numFmtId="0" fontId="20" fillId="2" borderId="18" xfId="0" applyFont="1" applyFill="1" applyBorder="1" applyAlignment="1" applyProtection="1">
      <alignment horizontal="center"/>
    </xf>
    <xf numFmtId="0" fontId="19" fillId="26" borderId="17" xfId="1" applyFont="1" applyFill="1" applyBorder="1" applyAlignment="1">
      <alignment horizontal="left"/>
    </xf>
    <xf numFmtId="0" fontId="19" fillId="26" borderId="17" xfId="1" applyFont="1" applyFill="1" applyBorder="1" applyAlignment="1">
      <alignment horizontal="center"/>
    </xf>
    <xf numFmtId="0" fontId="13" fillId="27" borderId="18" xfId="0" applyFont="1" applyFill="1" applyBorder="1" applyAlignment="1">
      <alignment horizontal="left" vertical="top"/>
    </xf>
    <xf numFmtId="0" fontId="0" fillId="27" borderId="18" xfId="0" applyFill="1" applyBorder="1" applyAlignment="1">
      <alignment horizontal="center"/>
    </xf>
    <xf numFmtId="0" fontId="13" fillId="26" borderId="17" xfId="0" applyFont="1" applyFill="1" applyBorder="1" applyAlignment="1">
      <alignment horizontal="left" vertical="top"/>
    </xf>
    <xf numFmtId="0" fontId="13" fillId="26" borderId="17" xfId="0" applyFont="1" applyFill="1" applyBorder="1" applyAlignment="1">
      <alignment horizontal="center"/>
    </xf>
    <xf numFmtId="0" fontId="19" fillId="27" borderId="22" xfId="0" applyFont="1" applyFill="1" applyBorder="1" applyAlignment="1">
      <alignment vertical="top" wrapText="1"/>
    </xf>
    <xf numFmtId="0" fontId="19" fillId="27" borderId="22" xfId="0" applyFont="1" applyFill="1" applyBorder="1" applyAlignment="1">
      <alignment horizontal="center" vertical="top" wrapText="1"/>
    </xf>
    <xf numFmtId="0" fontId="20" fillId="27" borderId="22" xfId="0" applyFont="1" applyFill="1" applyBorder="1" applyAlignment="1">
      <alignment horizontal="center" vertical="top" wrapText="1"/>
    </xf>
    <xf numFmtId="0" fontId="20" fillId="2" borderId="18" xfId="1" applyFont="1" applyFill="1" applyBorder="1" applyAlignment="1">
      <alignment vertical="top" wrapText="1"/>
    </xf>
    <xf numFmtId="0" fontId="20" fillId="2" borderId="18" xfId="1" applyFont="1" applyFill="1" applyBorder="1" applyAlignment="1">
      <alignment horizontal="center" vertical="top" wrapText="1"/>
    </xf>
    <xf numFmtId="0" fontId="19" fillId="26" borderId="23" xfId="0" applyFont="1" applyFill="1" applyBorder="1"/>
    <xf numFmtId="0" fontId="20" fillId="26" borderId="23" xfId="0" applyFont="1" applyFill="1" applyBorder="1" applyAlignment="1">
      <alignment horizontal="center"/>
    </xf>
    <xf numFmtId="0" fontId="12" fillId="26" borderId="23" xfId="0" applyFont="1" applyFill="1" applyBorder="1" applyAlignment="1">
      <alignment horizontal="center"/>
    </xf>
    <xf numFmtId="0" fontId="19" fillId="26" borderId="17" xfId="1" applyFont="1" applyFill="1" applyBorder="1" applyAlignment="1">
      <alignment vertical="top" wrapText="1"/>
    </xf>
    <xf numFmtId="0" fontId="19" fillId="26" borderId="17" xfId="1" applyFont="1" applyFill="1" applyBorder="1" applyAlignment="1">
      <alignment horizontal="center" vertical="top" wrapText="1"/>
    </xf>
    <xf numFmtId="0" fontId="12" fillId="27" borderId="10" xfId="1" applyFont="1" applyFill="1" applyBorder="1" applyAlignment="1">
      <alignment horizontal="center" vertical="top" wrapText="1"/>
    </xf>
    <xf numFmtId="1" fontId="12" fillId="27" borderId="10" xfId="1" applyNumberFormat="1" applyFont="1" applyFill="1" applyBorder="1" applyAlignment="1">
      <alignment horizontal="center" vertical="top" wrapText="1"/>
    </xf>
    <xf numFmtId="0" fontId="12" fillId="26" borderId="19" xfId="0" applyFont="1" applyFill="1" applyBorder="1" applyAlignment="1">
      <alignment horizontal="center" vertical="top" wrapText="1"/>
    </xf>
    <xf numFmtId="0" fontId="12" fillId="26" borderId="20" xfId="0" applyFont="1" applyFill="1" applyBorder="1" applyAlignment="1">
      <alignment horizontal="center" vertical="top" wrapText="1"/>
    </xf>
    <xf numFmtId="0" fontId="12" fillId="26" borderId="21" xfId="0" applyFont="1" applyFill="1" applyBorder="1" applyAlignment="1">
      <alignment horizontal="center" vertical="top" wrapText="1"/>
    </xf>
    <xf numFmtId="0" fontId="3" fillId="2" borderId="0" xfId="0" applyFont="1" applyFill="1"/>
    <xf numFmtId="0" fontId="7" fillId="2" borderId="18" xfId="1" applyFont="1" applyFill="1" applyBorder="1" applyAlignment="1">
      <alignment vertical="top" wrapText="1"/>
    </xf>
    <xf numFmtId="0" fontId="14" fillId="2" borderId="0" xfId="1" applyFont="1" applyFill="1" applyAlignment="1">
      <alignment vertical="top"/>
    </xf>
    <xf numFmtId="0" fontId="14" fillId="2" borderId="0" xfId="1" applyFont="1" applyFill="1" applyAlignment="1"/>
    <xf numFmtId="0" fontId="0" fillId="0" borderId="0" xfId="0" applyFont="1" applyAlignment="1">
      <alignment horizontal="left"/>
    </xf>
    <xf numFmtId="0" fontId="28" fillId="2" borderId="0" xfId="1" applyFont="1" applyFill="1" applyBorder="1" applyAlignment="1">
      <alignment horizontal="center" vertical="top" wrapText="1"/>
    </xf>
    <xf numFmtId="0" fontId="0" fillId="0" borderId="10" xfId="0" applyBorder="1" applyAlignment="1">
      <alignment horizontal="center" vertical="center"/>
    </xf>
    <xf numFmtId="0" fontId="7" fillId="0" borderId="10" xfId="0" applyFont="1" applyBorder="1" applyAlignment="1">
      <alignment horizontal="left" vertical="center" wrapText="1"/>
    </xf>
    <xf numFmtId="0" fontId="45" fillId="0" borderId="25" xfId="0" applyFont="1" applyBorder="1" applyAlignment="1">
      <alignment horizontal="left" vertical="center" wrapText="1"/>
    </xf>
    <xf numFmtId="0" fontId="46" fillId="0" borderId="25" xfId="0" applyFont="1" applyBorder="1" applyAlignment="1">
      <alignment horizontal="left" vertical="center" wrapText="1"/>
    </xf>
    <xf numFmtId="0" fontId="47" fillId="0" borderId="25" xfId="0" applyFont="1" applyBorder="1" applyAlignment="1">
      <alignment horizontal="left" vertical="center" wrapText="1"/>
    </xf>
    <xf numFmtId="0" fontId="45" fillId="27" borderId="24" xfId="0" applyFont="1" applyFill="1" applyBorder="1" applyAlignment="1">
      <alignment horizontal="justify" wrapText="1"/>
    </xf>
    <xf numFmtId="0" fontId="45" fillId="27" borderId="24" xfId="0" applyFont="1" applyFill="1" applyBorder="1" applyAlignment="1">
      <alignment horizontal="left" wrapText="1"/>
    </xf>
    <xf numFmtId="0" fontId="46"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27" borderId="28" xfId="0" applyFont="1" applyFill="1" applyBorder="1" applyAlignment="1">
      <alignment horizontal="left" vertical="center" wrapText="1"/>
    </xf>
    <xf numFmtId="0" fontId="46" fillId="0" borderId="29" xfId="0" applyFont="1" applyBorder="1" applyAlignment="1">
      <alignment horizontal="left" vertical="center" wrapText="1"/>
    </xf>
    <xf numFmtId="0" fontId="46" fillId="0" borderId="27" xfId="0" applyFont="1" applyBorder="1" applyAlignment="1">
      <alignment horizontal="left" vertical="center" wrapText="1"/>
    </xf>
    <xf numFmtId="0" fontId="45" fillId="0" borderId="28" xfId="0" applyFont="1" applyBorder="1" applyAlignment="1">
      <alignment horizontal="left" vertical="center" wrapText="1"/>
    </xf>
    <xf numFmtId="0" fontId="46" fillId="0" borderId="28" xfId="0" applyFont="1" applyBorder="1" applyAlignment="1">
      <alignment horizontal="left" vertical="center" wrapText="1"/>
    </xf>
    <xf numFmtId="0" fontId="45" fillId="27" borderId="30" xfId="0" applyFont="1" applyFill="1" applyBorder="1" applyAlignment="1">
      <alignment horizontal="justify" wrapText="1"/>
    </xf>
    <xf numFmtId="0" fontId="45" fillId="27" borderId="31" xfId="0" applyFont="1" applyFill="1" applyBorder="1" applyAlignment="1">
      <alignment horizontal="left" wrapText="1"/>
    </xf>
    <xf numFmtId="0" fontId="45" fillId="0" borderId="32" xfId="0" applyFont="1" applyBorder="1" applyAlignment="1">
      <alignment horizontal="left" vertical="center" wrapText="1"/>
    </xf>
    <xf numFmtId="0" fontId="46" fillId="0" borderId="33" xfId="0" applyFont="1" applyBorder="1" applyAlignment="1">
      <alignment horizontal="left" vertical="center" wrapText="1"/>
    </xf>
    <xf numFmtId="0" fontId="47" fillId="0" borderId="32" xfId="0" applyFont="1" applyBorder="1" applyAlignment="1">
      <alignment horizontal="left" vertical="center" wrapText="1"/>
    </xf>
    <xf numFmtId="0" fontId="46" fillId="0" borderId="32" xfId="0" applyFont="1" applyBorder="1" applyAlignment="1">
      <alignment horizontal="left" vertical="center" wrapText="1"/>
    </xf>
    <xf numFmtId="0" fontId="46" fillId="0" borderId="33" xfId="0" applyFont="1" applyFill="1" applyBorder="1" applyAlignment="1">
      <alignment horizontal="left" vertical="center" wrapText="1"/>
    </xf>
    <xf numFmtId="0" fontId="46" fillId="0" borderId="34" xfId="0" applyFont="1" applyBorder="1" applyAlignment="1">
      <alignment horizontal="left" vertical="center" wrapText="1"/>
    </xf>
    <xf numFmtId="0" fontId="46" fillId="0" borderId="35" xfId="0" applyFont="1" applyBorder="1" applyAlignment="1">
      <alignment horizontal="left" vertical="center" wrapText="1"/>
    </xf>
    <xf numFmtId="0" fontId="45" fillId="0" borderId="36" xfId="0" applyFont="1" applyBorder="1" applyAlignment="1">
      <alignment horizontal="left" vertical="center" wrapText="1"/>
    </xf>
    <xf numFmtId="0" fontId="46" fillId="0" borderId="37" xfId="0" applyFont="1" applyBorder="1" applyAlignment="1">
      <alignment horizontal="left" vertical="center" wrapText="1"/>
    </xf>
    <xf numFmtId="0" fontId="46" fillId="0" borderId="38" xfId="0" applyFont="1" applyBorder="1" applyAlignment="1">
      <alignment horizontal="left" vertical="center" wrapText="1"/>
    </xf>
    <xf numFmtId="0" fontId="46" fillId="0" borderId="39" xfId="0" applyFont="1" applyFill="1" applyBorder="1" applyAlignment="1">
      <alignment horizontal="left" vertical="center" wrapText="1"/>
    </xf>
    <xf numFmtId="0" fontId="45" fillId="0" borderId="40" xfId="0" applyFont="1" applyBorder="1" applyAlignment="1">
      <alignment horizontal="left" vertical="center" wrapText="1"/>
    </xf>
    <xf numFmtId="0" fontId="46" fillId="0" borderId="41" xfId="0" applyFont="1" applyBorder="1" applyAlignment="1">
      <alignment horizontal="left" vertical="center" wrapText="1"/>
    </xf>
    <xf numFmtId="0" fontId="46" fillId="0" borderId="39" xfId="0" applyFont="1" applyBorder="1" applyAlignment="1">
      <alignment horizontal="left" vertical="center" wrapText="1"/>
    </xf>
    <xf numFmtId="0" fontId="45" fillId="27" borderId="36" xfId="0" applyFont="1" applyFill="1" applyBorder="1" applyAlignment="1">
      <alignment horizontal="left" vertical="center" wrapText="1"/>
    </xf>
    <xf numFmtId="0" fontId="45" fillId="27" borderId="37" xfId="0" applyFont="1" applyFill="1" applyBorder="1" applyAlignment="1">
      <alignment horizontal="left" vertical="center" wrapText="1"/>
    </xf>
    <xf numFmtId="0" fontId="45" fillId="0" borderId="33" xfId="0" applyFont="1" applyBorder="1" applyAlignment="1">
      <alignment horizontal="left" vertical="center" wrapText="1"/>
    </xf>
    <xf numFmtId="0" fontId="45" fillId="0" borderId="37" xfId="0" applyFont="1" applyBorder="1" applyAlignment="1">
      <alignment horizontal="left" vertical="center" wrapText="1"/>
    </xf>
    <xf numFmtId="0" fontId="45" fillId="25" borderId="42" xfId="0" applyFont="1" applyFill="1" applyBorder="1" applyAlignment="1">
      <alignment horizontal="justify" wrapText="1"/>
    </xf>
    <xf numFmtId="0" fontId="45" fillId="25" borderId="42" xfId="0" applyFont="1" applyFill="1" applyBorder="1" applyAlignment="1">
      <alignment horizontal="left" wrapText="1"/>
    </xf>
  </cellXfs>
  <cellStyles count="2">
    <cellStyle name="Normal" xfId="0" builtinId="0"/>
    <cellStyle name="Normal_Road risk rating.xls" xfId="1"/>
  </cellStyles>
  <dxfs count="2">
    <dxf>
      <border>
        <left style="thin">
          <color indexed="10"/>
        </left>
        <right style="thin">
          <color indexed="10"/>
        </right>
        <top style="thin">
          <color indexed="10"/>
        </top>
        <bottom style="thin">
          <color indexed="10"/>
        </bottom>
      </border>
    </dxf>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color rgb="FF00FF00"/>
      <color rgb="FFFF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297180</xdr:rowOff>
    </xdr:from>
    <xdr:to>
      <xdr:col>1</xdr:col>
      <xdr:colOff>990600</xdr:colOff>
      <xdr:row>12</xdr:row>
      <xdr:rowOff>76200</xdr:rowOff>
    </xdr:to>
    <xdr:pic>
      <xdr:nvPicPr>
        <xdr:cNvPr id="4146" name="Picture 22" descr="Logo_2009.tif"/>
        <xdr:cNvPicPr>
          <a:picLocks noChangeAspect="1"/>
        </xdr:cNvPicPr>
      </xdr:nvPicPr>
      <xdr:blipFill>
        <a:blip xmlns:r="http://schemas.openxmlformats.org/officeDocument/2006/relationships" r:embed="rId1" cstate="print"/>
        <a:srcRect/>
        <a:stretch>
          <a:fillRect/>
        </a:stretch>
      </xdr:blipFill>
      <xdr:spPr bwMode="auto">
        <a:xfrm>
          <a:off x="388620" y="2308860"/>
          <a:ext cx="990600" cy="906780"/>
        </a:xfrm>
        <a:prstGeom prst="rect">
          <a:avLst/>
        </a:prstGeom>
        <a:noFill/>
        <a:ln w="9525">
          <a:noFill/>
          <a:miter lim="800000"/>
          <a:headEnd/>
          <a:tailEnd/>
        </a:ln>
      </xdr:spPr>
    </xdr:pic>
    <xdr:clientData/>
  </xdr:twoCellAnchor>
  <xdr:twoCellAnchor editAs="oneCell">
    <xdr:from>
      <xdr:col>1</xdr:col>
      <xdr:colOff>198120</xdr:colOff>
      <xdr:row>15</xdr:row>
      <xdr:rowOff>76200</xdr:rowOff>
    </xdr:from>
    <xdr:to>
      <xdr:col>1</xdr:col>
      <xdr:colOff>754380</xdr:colOff>
      <xdr:row>21</xdr:row>
      <xdr:rowOff>76200</xdr:rowOff>
    </xdr:to>
    <xdr:pic>
      <xdr:nvPicPr>
        <xdr:cNvPr id="4147" name="Picture 23" descr="Wajon Publishing Logo.jpg"/>
        <xdr:cNvPicPr>
          <a:picLocks noChangeAspect="1"/>
        </xdr:cNvPicPr>
      </xdr:nvPicPr>
      <xdr:blipFill>
        <a:blip xmlns:r="http://schemas.openxmlformats.org/officeDocument/2006/relationships" r:embed="rId2" cstate="print"/>
        <a:srcRect/>
        <a:stretch>
          <a:fillRect/>
        </a:stretch>
      </xdr:blipFill>
      <xdr:spPr bwMode="auto">
        <a:xfrm>
          <a:off x="586740" y="3962400"/>
          <a:ext cx="556260" cy="1493520"/>
        </a:xfrm>
        <a:prstGeom prst="rect">
          <a:avLst/>
        </a:prstGeom>
        <a:noFill/>
        <a:ln w="9525">
          <a:noFill/>
          <a:miter lim="800000"/>
          <a:headEnd/>
          <a:tailEnd/>
        </a:ln>
      </xdr:spPr>
    </xdr:pic>
    <xdr:clientData/>
  </xdr:twoCellAnchor>
  <xdr:twoCellAnchor editAs="oneCell">
    <xdr:from>
      <xdr:col>0</xdr:col>
      <xdr:colOff>367552</xdr:colOff>
      <xdr:row>0</xdr:row>
      <xdr:rowOff>129540</xdr:rowOff>
    </xdr:from>
    <xdr:to>
      <xdr:col>1</xdr:col>
      <xdr:colOff>1094590</xdr:colOff>
      <xdr:row>5</xdr:row>
      <xdr:rowOff>350520</xdr:rowOff>
    </xdr:to>
    <xdr:pic>
      <xdr:nvPicPr>
        <xdr:cNvPr id="4148" name="Picture 24" descr="ecoscape logo RGB.jpg"/>
        <xdr:cNvPicPr>
          <a:picLocks noChangeAspect="1"/>
        </xdr:cNvPicPr>
      </xdr:nvPicPr>
      <xdr:blipFill>
        <a:blip xmlns:r="http://schemas.openxmlformats.org/officeDocument/2006/relationships" r:embed="rId3" cstate="print"/>
        <a:srcRect/>
        <a:stretch>
          <a:fillRect/>
        </a:stretch>
      </xdr:blipFill>
      <xdr:spPr bwMode="auto">
        <a:xfrm>
          <a:off x="367552" y="129540"/>
          <a:ext cx="1112520" cy="1485004"/>
        </a:xfrm>
        <a:prstGeom prst="rect">
          <a:avLst/>
        </a:prstGeom>
        <a:noFill/>
        <a:ln w="9525">
          <a:noFill/>
          <a:miter lim="800000"/>
          <a:headEnd/>
          <a:tailEnd/>
        </a:ln>
      </xdr:spPr>
    </xdr:pic>
    <xdr:clientData/>
  </xdr:twoCellAnchor>
  <xdr:twoCellAnchor editAs="oneCell">
    <xdr:from>
      <xdr:col>3</xdr:col>
      <xdr:colOff>152400</xdr:colOff>
      <xdr:row>2</xdr:row>
      <xdr:rowOff>0</xdr:rowOff>
    </xdr:from>
    <xdr:to>
      <xdr:col>3</xdr:col>
      <xdr:colOff>7581900</xdr:colOff>
      <xdr:row>26</xdr:row>
      <xdr:rowOff>35560</xdr:rowOff>
    </xdr:to>
    <xdr:pic>
      <xdr:nvPicPr>
        <xdr:cNvPr id="6" name="Picture 5" descr="Draft RRAMP Flowchart_3.jpg"/>
        <xdr:cNvPicPr>
          <a:picLocks noChangeAspect="1"/>
        </xdr:cNvPicPr>
      </xdr:nvPicPr>
      <xdr:blipFill>
        <a:blip xmlns:r="http://schemas.openxmlformats.org/officeDocument/2006/relationships" r:embed="rId4" cstate="print"/>
        <a:stretch>
          <a:fillRect/>
        </a:stretch>
      </xdr:blipFill>
      <xdr:spPr>
        <a:xfrm>
          <a:off x="2971800" y="495300"/>
          <a:ext cx="7429500" cy="584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2532256</xdr:colOff>
      <xdr:row>0</xdr:row>
      <xdr:rowOff>128266</xdr:rowOff>
    </xdr:from>
    <xdr:to>
      <xdr:col>14</xdr:col>
      <xdr:colOff>502025</xdr:colOff>
      <xdr:row>11</xdr:row>
      <xdr:rowOff>62755</xdr:rowOff>
    </xdr:to>
    <xdr:pic>
      <xdr:nvPicPr>
        <xdr:cNvPr id="2" name="Picture 1" descr="ACTION MATRIX TABLE2.jpg"/>
        <xdr:cNvPicPr>
          <a:picLocks noChangeAspect="1"/>
        </xdr:cNvPicPr>
      </xdr:nvPicPr>
      <xdr:blipFill>
        <a:blip xmlns:r="http://schemas.openxmlformats.org/officeDocument/2006/relationships" r:embed="rId1" cstate="print"/>
        <a:stretch>
          <a:fillRect/>
        </a:stretch>
      </xdr:blipFill>
      <xdr:spPr>
        <a:xfrm>
          <a:off x="6951856" y="128266"/>
          <a:ext cx="2703134" cy="2166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mikli\Local%20Settings\Temporary%20Internet%20Files\Content.Outlook\ZRRLA4F0\Copy%20of%20RRAMP%20flowchart%20Rev%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mikli\Local%20Settings\Temporary%20Internet%20Files\Content.Outlook\ZRRLA4F0\TS%20RRAMP%20flowchart%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A_CURRENT%20PROJECTS/2525-10%20Road%20Reserve%20Asset%20Management%20Plans/Research/M9%20RRAMP/RRAMP%20flowchart%20Rev%20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lowchart"/>
      <sheetName val="Veg Conservation Value"/>
      <sheetName val="Road Risk"/>
      <sheetName val="Risk Matrix"/>
    </sheetNames>
    <sheetDataSet>
      <sheetData sheetId="0" refreshError="1"/>
      <sheetData sheetId="1">
        <row r="6">
          <cell r="J6" t="str">
            <v>World heritage - nationally listed</v>
          </cell>
        </row>
        <row r="7">
          <cell r="J7" t="str">
            <v>Nature reserve</v>
          </cell>
        </row>
        <row r="8">
          <cell r="J8" t="str">
            <v xml:space="preserve">&gt; 250 species </v>
          </cell>
        </row>
        <row r="9">
          <cell r="J9" t="str">
            <v>&gt;100 species</v>
          </cell>
        </row>
        <row r="10">
          <cell r="J10" t="str">
            <v>&gt; 50 species</v>
          </cell>
        </row>
        <row r="11">
          <cell r="J11" t="str">
            <v>&lt; 50 species</v>
          </cell>
        </row>
        <row r="12">
          <cell r="J12" t="str">
            <v>0 species (cleared)</v>
          </cell>
        </row>
        <row r="15">
          <cell r="J15" t="str">
            <v>Higher quality than nearby vegetation</v>
          </cell>
        </row>
        <row r="18">
          <cell r="J18" t="str">
            <v>Threatened fauna</v>
          </cell>
        </row>
        <row r="19">
          <cell r="J19" t="str">
            <v>Priority 1 fauna</v>
          </cell>
        </row>
        <row r="20">
          <cell r="J20" t="str">
            <v>Priority 2 fauna</v>
          </cell>
        </row>
        <row r="21">
          <cell r="J21" t="str">
            <v>Priority 3 fauna</v>
          </cell>
        </row>
        <row r="22">
          <cell r="J22" t="str">
            <v>Priority 4 fauna</v>
          </cell>
        </row>
        <row r="23">
          <cell r="J23" t="str">
            <v>Other significant fauna</v>
          </cell>
        </row>
        <row r="24">
          <cell r="J24" t="str">
            <v>No fauna</v>
          </cell>
        </row>
        <row r="26">
          <cell r="J26" t="str">
            <v>Ecological corridors, stepping stones</v>
          </cell>
        </row>
        <row r="27">
          <cell r="J27" t="str">
            <v>None</v>
          </cell>
        </row>
        <row r="29">
          <cell r="J29" t="str">
            <v>Presence of breeding habitat for threatened fauna</v>
          </cell>
        </row>
        <row r="30">
          <cell r="J30" t="str">
            <v>None</v>
          </cell>
        </row>
        <row r="32">
          <cell r="J32" t="str">
            <v>Local isolated population</v>
          </cell>
        </row>
        <row r="33">
          <cell r="J33" t="str">
            <v>None</v>
          </cell>
        </row>
        <row r="35">
          <cell r="J35" t="str">
            <v>Priority 1 flora</v>
          </cell>
        </row>
        <row r="36">
          <cell r="J36" t="str">
            <v>Priority 2 flora</v>
          </cell>
        </row>
        <row r="37">
          <cell r="J37" t="str">
            <v>Priority 3 flora</v>
          </cell>
        </row>
        <row r="38">
          <cell r="J38" t="str">
            <v>Priority 4 flora</v>
          </cell>
        </row>
        <row r="39">
          <cell r="J39" t="str">
            <v>Other significant flora</v>
          </cell>
        </row>
        <row r="40">
          <cell r="J40" t="str">
            <v>No native flora</v>
          </cell>
        </row>
        <row r="42">
          <cell r="J42" t="str">
            <v>Special species present</v>
          </cell>
        </row>
        <row r="43">
          <cell r="J43" t="str">
            <v>None</v>
          </cell>
        </row>
        <row r="45">
          <cell r="J45" t="str">
            <v>Presence of habitat for threatened species</v>
          </cell>
        </row>
        <row r="46">
          <cell r="J46" t="str">
            <v>None</v>
          </cell>
        </row>
        <row r="48">
          <cell r="J48" t="str">
            <v>TEC on site</v>
          </cell>
        </row>
        <row r="49">
          <cell r="J49" t="str">
            <v>Environmentally Sensitive Area</v>
          </cell>
        </row>
        <row r="50">
          <cell r="J50" t="str">
            <v>TEC within 1 km</v>
          </cell>
        </row>
        <row r="51">
          <cell r="J51" t="str">
            <v>PEC on site</v>
          </cell>
        </row>
        <row r="52">
          <cell r="J52" t="str">
            <v>PEC within 1 km</v>
          </cell>
        </row>
        <row r="53">
          <cell r="J53" t="str">
            <v>Other significant community</v>
          </cell>
        </row>
        <row r="56">
          <cell r="J56" t="str">
            <v>&lt;1% remaining</v>
          </cell>
        </row>
        <row r="57">
          <cell r="J57" t="str">
            <v>&lt;2% remaining</v>
          </cell>
        </row>
        <row r="58">
          <cell r="J58" t="str">
            <v>&lt;5% remaining</v>
          </cell>
        </row>
        <row r="59">
          <cell r="J59" t="str">
            <v>&lt;10% remaining</v>
          </cell>
        </row>
        <row r="60">
          <cell r="J60" t="str">
            <v>&lt;30% remaining</v>
          </cell>
        </row>
        <row r="61">
          <cell r="J61" t="str">
            <v>&lt;50% remaining</v>
          </cell>
        </row>
        <row r="62">
          <cell r="J62" t="str">
            <v>&lt;80% remaining</v>
          </cell>
        </row>
        <row r="64">
          <cell r="J64" t="str">
            <v>Large remnant in otherwise cleared landscape</v>
          </cell>
        </row>
        <row r="65">
          <cell r="J65" t="str">
            <v>N/A</v>
          </cell>
        </row>
        <row r="68">
          <cell r="J68" t="str">
            <v>EP Lake, ESA, Protected, significant or conservation category</v>
          </cell>
        </row>
        <row r="69">
          <cell r="J69" t="str">
            <v>Within 50 m buffer</v>
          </cell>
        </row>
        <row r="70">
          <cell r="J70" t="str">
            <v>Minor wetland or creek</v>
          </cell>
        </row>
        <row r="71">
          <cell r="J71" t="str">
            <v>Isolated trees</v>
          </cell>
        </row>
        <row r="74">
          <cell r="J74" t="str">
            <v>On a slope &gt;1:3</v>
          </cell>
        </row>
        <row r="75">
          <cell r="J75" t="str">
            <v>On a slope &gt;1:6</v>
          </cell>
        </row>
        <row r="76">
          <cell r="J76" t="str">
            <v>On a slope &gt;1:10</v>
          </cell>
        </row>
        <row r="78">
          <cell r="J78" t="str">
            <v>Sandy soil</v>
          </cell>
        </row>
        <row r="79">
          <cell r="J79" t="str">
            <v>Other</v>
          </cell>
        </row>
        <row r="81">
          <cell r="J81" t="str">
            <v>Soil pH &lt;4</v>
          </cell>
        </row>
        <row r="82">
          <cell r="J82" t="str">
            <v>Soil pH &lt;5</v>
          </cell>
        </row>
        <row r="84">
          <cell r="J84" t="str">
            <v>High salinity risk</v>
          </cell>
        </row>
        <row r="85">
          <cell r="J85" t="str">
            <v>Moderate salinity risk</v>
          </cell>
        </row>
        <row r="86">
          <cell r="J86" t="str">
            <v>Low salinity risk</v>
          </cell>
        </row>
        <row r="88">
          <cell r="J88" t="str">
            <v>Adjacent to National Park or Nature reserve</v>
          </cell>
        </row>
        <row r="89">
          <cell r="J89" t="str">
            <v>Adjacent to Shire reserve</v>
          </cell>
        </row>
        <row r="90">
          <cell r="J90" t="str">
            <v>Adjacent to Land for Wildlife or Conservation Covenant Land</v>
          </cell>
        </row>
        <row r="92">
          <cell r="J92" t="str">
            <v>conadd1</v>
          </cell>
        </row>
        <row r="93">
          <cell r="J93" t="str">
            <v>Through sole corridor to conservation area</v>
          </cell>
        </row>
        <row r="94">
          <cell r="J94" t="str">
            <v>N/A</v>
          </cell>
        </row>
        <row r="97">
          <cell r="J97" t="str">
            <v>Likely to result in nutrient export</v>
          </cell>
        </row>
        <row r="98">
          <cell r="J98" t="str">
            <v>N/A</v>
          </cell>
        </row>
        <row r="101">
          <cell r="J101" t="str">
            <v>In estuarine or swampy area likely to generate acid</v>
          </cell>
        </row>
        <row r="102">
          <cell r="J102" t="str">
            <v>N/A</v>
          </cell>
        </row>
        <row r="105">
          <cell r="J105" t="str">
            <v>Area or nearby suffers from flooding</v>
          </cell>
        </row>
        <row r="106">
          <cell r="J106" t="str">
            <v>Water table within 1 m of surface</v>
          </cell>
        </row>
        <row r="107">
          <cell r="J107" t="str">
            <v>Clay soils</v>
          </cell>
        </row>
      </sheetData>
      <sheetData sheetId="2">
        <row r="6">
          <cell r="G6" t="str">
            <v>1 to 100</v>
          </cell>
          <cell r="H6" t="str">
            <v>Clear zone clear</v>
          </cell>
        </row>
        <row r="7">
          <cell r="G7" t="str">
            <v>101 to 500</v>
          </cell>
          <cell r="H7" t="str">
            <v>Slight obstruction</v>
          </cell>
        </row>
        <row r="8">
          <cell r="G8" t="str">
            <v>501 to 1000</v>
          </cell>
          <cell r="H8" t="str">
            <v>Moderate obstruction</v>
          </cell>
        </row>
        <row r="9">
          <cell r="G9" t="str">
            <v>&gt;1000</v>
          </cell>
          <cell r="H9" t="str">
            <v>Significant obstruction</v>
          </cell>
        </row>
        <row r="12">
          <cell r="G12" t="str">
            <v>10km/h above zoned speed</v>
          </cell>
        </row>
        <row r="13">
          <cell r="G13" t="str">
            <v>Equals zoned speed</v>
          </cell>
        </row>
        <row r="14">
          <cell r="G14" t="str">
            <v>20km/h below zoned speed</v>
          </cell>
        </row>
        <row r="17">
          <cell r="G17" t="str">
            <v>Fully compliant</v>
          </cell>
          <cell r="H17" t="str">
            <v>Adequate</v>
          </cell>
        </row>
        <row r="18">
          <cell r="G18" t="str">
            <v>Largely compliant</v>
          </cell>
          <cell r="H18" t="str">
            <v>Inadequate</v>
          </cell>
        </row>
        <row r="19">
          <cell r="G19" t="str">
            <v>Partly compliant</v>
          </cell>
        </row>
      </sheetData>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lowchart"/>
      <sheetName val="Details"/>
      <sheetName val="Sheet3"/>
    </sheetNames>
    <sheetDataSet>
      <sheetData sheetId="0" refreshError="1"/>
      <sheetData sheetId="1" refreshError="1"/>
      <sheetData sheetId="2">
        <row r="1">
          <cell r="C1" t="str">
            <v>Level of Justification</v>
          </cell>
        </row>
        <row r="2">
          <cell r="C2" t="str">
            <v>1     No alternatives considered feasible</v>
          </cell>
        </row>
        <row r="3">
          <cell r="C3" t="str">
            <v>2     Alternaitves may be feasible if not cost prohibitive</v>
          </cell>
        </row>
        <row r="4">
          <cell r="C4" t="str">
            <v>3    Required to comply with Standards / Guidelines.</v>
          </cell>
        </row>
        <row r="5">
          <cell r="C5" t="str">
            <v>4    Requied to assess perceived safety issue.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lowchart"/>
      <sheetName val="Road Risk"/>
      <sheetName val="Permit"/>
      <sheetName val="Vegetation"/>
      <sheetName val="Action Matrix"/>
      <sheetName val="Final Roadworks Plan"/>
    </sheetNames>
    <sheetDataSet>
      <sheetData sheetId="0"/>
      <sheetData sheetId="1">
        <row r="15">
          <cell r="I15">
            <v>0</v>
          </cell>
        </row>
        <row r="30">
          <cell r="I30">
            <v>0</v>
          </cell>
        </row>
      </sheetData>
      <sheetData sheetId="2"/>
      <sheetData sheetId="3">
        <row r="34">
          <cell r="I34">
            <v>3</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7"/>
  <sheetViews>
    <sheetView showGridLines="0" tabSelected="1" zoomScale="85" zoomScaleNormal="85" workbookViewId="0">
      <selection activeCell="B29" sqref="B29"/>
    </sheetView>
  </sheetViews>
  <sheetFormatPr defaultColWidth="8.6640625" defaultRowHeight="14.4"/>
  <cols>
    <col min="1" max="1" width="5.6640625" style="1" customWidth="1"/>
    <col min="2" max="2" width="23.109375" style="1" customWidth="1"/>
    <col min="3" max="3" width="12.33203125" style="1" customWidth="1"/>
    <col min="4" max="4" width="111.88671875" style="1" customWidth="1"/>
    <col min="5" max="5" width="7.6640625" style="1" customWidth="1"/>
    <col min="6" max="6" width="5.6640625" style="1" customWidth="1"/>
    <col min="7" max="7" width="30.6640625" style="1" customWidth="1"/>
    <col min="8" max="8" width="5.6640625" style="1" customWidth="1"/>
    <col min="9" max="9" width="43.44140625" style="1" customWidth="1"/>
  </cols>
  <sheetData>
    <row r="1" spans="1:9" ht="25.8">
      <c r="C1" s="83"/>
      <c r="D1" s="83" t="s">
        <v>296</v>
      </c>
      <c r="G1" s="73"/>
      <c r="H1" s="74"/>
    </row>
    <row r="2" spans="1:9" ht="13.5" customHeight="1">
      <c r="B2" s="75"/>
      <c r="C2" s="74"/>
      <c r="G2" s="75"/>
      <c r="H2" s="74"/>
    </row>
    <row r="3" spans="1:9" ht="30" customHeight="1">
      <c r="A3" s="6"/>
      <c r="B3" s="76"/>
      <c r="C3" s="77"/>
      <c r="D3" s="6"/>
      <c r="F3" s="6"/>
      <c r="G3" s="78"/>
      <c r="H3" s="77"/>
      <c r="I3" s="6"/>
    </row>
    <row r="4" spans="1:9" ht="15" customHeight="1">
      <c r="A4" s="6"/>
      <c r="B4" s="6"/>
      <c r="C4" s="77"/>
      <c r="D4" s="6"/>
      <c r="F4" s="6"/>
      <c r="G4" s="79"/>
      <c r="H4" s="77"/>
      <c r="I4" s="6"/>
    </row>
    <row r="5" spans="1:9" ht="15" customHeight="1">
      <c r="A5" s="6"/>
      <c r="B5" s="6"/>
      <c r="C5" s="6"/>
      <c r="D5" s="6"/>
      <c r="F5" s="6"/>
      <c r="G5" s="79"/>
      <c r="H5" s="6"/>
      <c r="I5" s="6"/>
    </row>
    <row r="6" spans="1:9" ht="30" customHeight="1">
      <c r="A6" s="7"/>
      <c r="B6" s="6"/>
      <c r="C6" s="6"/>
      <c r="D6" s="6"/>
      <c r="F6" s="7"/>
      <c r="G6" s="78"/>
      <c r="H6" s="6"/>
      <c r="I6" s="6"/>
    </row>
    <row r="7" spans="1:9" ht="15" customHeight="1">
      <c r="A7" s="6"/>
      <c r="B7" s="6"/>
      <c r="C7" s="6"/>
      <c r="D7" s="6"/>
      <c r="F7" s="6"/>
      <c r="G7" s="79"/>
      <c r="H7" s="6"/>
      <c r="I7" s="6"/>
    </row>
    <row r="8" spans="1:9">
      <c r="A8" s="6"/>
      <c r="B8" s="6"/>
      <c r="C8" s="6"/>
      <c r="D8" s="6"/>
      <c r="F8" s="6"/>
      <c r="G8" s="79"/>
      <c r="H8" s="6"/>
      <c r="I8" s="6"/>
    </row>
    <row r="9" spans="1:9" ht="30" customHeight="1">
      <c r="A9" s="6"/>
      <c r="B9" s="6"/>
      <c r="C9" s="6"/>
      <c r="D9" s="6"/>
      <c r="F9" s="6"/>
      <c r="G9" s="78"/>
      <c r="H9" s="6"/>
      <c r="I9" s="6"/>
    </row>
    <row r="10" spans="1:9">
      <c r="A10" s="17"/>
      <c r="B10" s="76"/>
      <c r="C10" s="6"/>
      <c r="D10" s="6"/>
      <c r="F10" s="17"/>
      <c r="G10" s="6"/>
      <c r="H10" s="6"/>
      <c r="I10" s="7"/>
    </row>
    <row r="11" spans="1:9">
      <c r="A11" s="6"/>
      <c r="B11" s="6"/>
      <c r="C11" s="6"/>
      <c r="D11" s="6"/>
      <c r="F11" s="6"/>
      <c r="G11" s="6"/>
      <c r="H11" s="6"/>
    </row>
    <row r="12" spans="1:9" ht="30" customHeight="1">
      <c r="A12" s="17"/>
      <c r="B12" s="6"/>
      <c r="C12" s="6"/>
      <c r="D12" s="6"/>
      <c r="F12" s="17"/>
      <c r="H12" s="6"/>
      <c r="I12" s="78"/>
    </row>
    <row r="13" spans="1:9">
      <c r="A13" s="6"/>
      <c r="B13" s="17"/>
      <c r="C13" s="6"/>
      <c r="D13" s="6"/>
      <c r="F13" s="6"/>
      <c r="G13" s="6"/>
      <c r="H13" s="6"/>
      <c r="I13" s="80"/>
    </row>
    <row r="14" spans="1:9">
      <c r="A14" s="6"/>
      <c r="B14" s="17"/>
      <c r="C14" s="6"/>
      <c r="D14" s="6"/>
      <c r="F14" s="6"/>
      <c r="G14" s="6"/>
      <c r="H14" s="6"/>
      <c r="I14" s="80"/>
    </row>
    <row r="15" spans="1:9" ht="30" customHeight="1">
      <c r="A15" s="6"/>
      <c r="B15" s="6"/>
      <c r="C15" s="6"/>
      <c r="D15" s="6"/>
      <c r="F15" s="6"/>
      <c r="G15" s="7"/>
      <c r="I15" s="81"/>
    </row>
    <row r="16" spans="1:9">
      <c r="A16" s="7"/>
      <c r="B16" s="6"/>
      <c r="C16" s="6"/>
      <c r="D16" s="6"/>
      <c r="F16" s="7"/>
      <c r="G16" s="6"/>
      <c r="H16" s="6"/>
      <c r="I16" s="80"/>
    </row>
    <row r="17" spans="1:9">
      <c r="A17" s="6"/>
      <c r="B17" s="7"/>
      <c r="C17" s="6"/>
      <c r="D17" s="6"/>
      <c r="F17" s="6"/>
      <c r="H17" s="6"/>
      <c r="I17" s="80"/>
    </row>
    <row r="18" spans="1:9" ht="30" customHeight="1">
      <c r="A18" s="6"/>
      <c r="B18" s="6"/>
      <c r="C18" s="6"/>
      <c r="D18" s="6"/>
      <c r="F18" s="6"/>
      <c r="H18" s="6"/>
      <c r="I18" s="78"/>
    </row>
    <row r="19" spans="1:9">
      <c r="A19" s="6"/>
      <c r="B19" s="6"/>
      <c r="C19" s="6"/>
      <c r="D19" s="7"/>
      <c r="F19" s="6"/>
      <c r="H19" s="6"/>
    </row>
    <row r="20" spans="1:9">
      <c r="A20" s="6"/>
      <c r="B20" s="6"/>
      <c r="C20" s="6"/>
      <c r="F20" s="6"/>
      <c r="H20" s="6"/>
    </row>
    <row r="21" spans="1:9" ht="30" customHeight="1">
      <c r="A21" s="6"/>
      <c r="B21" s="6"/>
      <c r="C21" s="6"/>
      <c r="D21" s="7"/>
      <c r="F21" s="6"/>
      <c r="G21" s="78"/>
      <c r="H21" s="6"/>
    </row>
    <row r="22" spans="1:9">
      <c r="A22" s="6"/>
      <c r="F22" s="6"/>
      <c r="H22" s="6"/>
    </row>
    <row r="23" spans="1:9" ht="15">
      <c r="A23" s="6"/>
      <c r="B23" s="141" t="s">
        <v>394</v>
      </c>
      <c r="C23" s="6"/>
      <c r="D23" s="76"/>
      <c r="F23" s="6"/>
      <c r="H23" s="6"/>
    </row>
    <row r="24" spans="1:9">
      <c r="A24" s="6"/>
      <c r="B24" s="6"/>
      <c r="C24" s="6"/>
      <c r="D24" s="6"/>
      <c r="F24" s="6"/>
      <c r="H24" s="6"/>
    </row>
    <row r="25" spans="1:9">
      <c r="A25" s="6"/>
      <c r="B25" s="6"/>
      <c r="C25" s="6"/>
      <c r="D25" s="6"/>
      <c r="F25" s="6"/>
      <c r="H25" s="6"/>
    </row>
    <row r="26" spans="1:9">
      <c r="A26" s="6"/>
      <c r="B26" s="6"/>
      <c r="C26" s="6"/>
      <c r="D26" s="6"/>
      <c r="F26" s="6"/>
      <c r="H26" s="6"/>
    </row>
    <row r="27" spans="1:9">
      <c r="A27" s="6"/>
      <c r="B27" s="6"/>
      <c r="C27" s="6"/>
      <c r="D27" s="6"/>
      <c r="F27" s="6"/>
      <c r="H27" s="18"/>
    </row>
    <row r="28" spans="1:9">
      <c r="A28" s="6"/>
      <c r="B28" s="6"/>
      <c r="C28" s="6"/>
      <c r="D28" s="6"/>
      <c r="F28" s="6"/>
      <c r="H28" s="6"/>
    </row>
    <row r="29" spans="1:9">
      <c r="A29" s="6"/>
      <c r="B29" s="6"/>
      <c r="C29" s="6"/>
      <c r="D29" s="6"/>
      <c r="F29" s="6"/>
    </row>
    <row r="30" spans="1:9">
      <c r="A30" s="6"/>
      <c r="B30" s="6"/>
      <c r="C30" s="6"/>
      <c r="D30" s="82"/>
      <c r="F30" s="6"/>
    </row>
    <row r="31" spans="1:9">
      <c r="A31" s="6"/>
      <c r="B31" s="7"/>
      <c r="C31" s="6"/>
      <c r="D31" s="6"/>
      <c r="F31" s="6"/>
    </row>
    <row r="32" spans="1:9">
      <c r="A32" s="6"/>
      <c r="B32" s="6"/>
      <c r="C32" s="6"/>
      <c r="D32" s="6"/>
      <c r="F32" s="6"/>
    </row>
    <row r="33" spans="1:6">
      <c r="A33" s="6"/>
      <c r="B33" s="6"/>
      <c r="C33" s="6"/>
      <c r="D33" s="6"/>
      <c r="F33" s="6"/>
    </row>
    <row r="34" spans="1:6">
      <c r="A34" s="6"/>
      <c r="B34" s="18"/>
      <c r="C34" s="18"/>
      <c r="D34" s="6"/>
      <c r="F34" s="6"/>
    </row>
    <row r="35" spans="1:6">
      <c r="B35" s="6"/>
      <c r="C35" s="6"/>
      <c r="D35" s="76"/>
    </row>
    <row r="36" spans="1:6">
      <c r="D36" s="6"/>
    </row>
    <row r="37" spans="1:6">
      <c r="D37" s="6"/>
    </row>
    <row r="38" spans="1:6">
      <c r="D38" s="17"/>
    </row>
    <row r="39" spans="1:6">
      <c r="D39" s="17"/>
    </row>
    <row r="42" spans="1:6">
      <c r="B42" s="76"/>
    </row>
    <row r="45" spans="1:6">
      <c r="B45" s="2"/>
    </row>
    <row r="47" spans="1:6">
      <c r="B47" s="2"/>
    </row>
  </sheetData>
  <pageMargins left="0.7" right="0.7" top="0.75" bottom="0.75" header="0.3" footer="0.3"/>
  <pageSetup paperSize="9" scale="64" orientation="portrait"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dimension ref="A1:M95"/>
  <sheetViews>
    <sheetView showGridLines="0" zoomScale="85" zoomScaleNormal="85" workbookViewId="0">
      <selection activeCell="C4" sqref="C4"/>
    </sheetView>
  </sheetViews>
  <sheetFormatPr defaultColWidth="9.109375" defaultRowHeight="14.4" outlineLevelCol="1"/>
  <cols>
    <col min="1" max="1" width="3" style="31" customWidth="1"/>
    <col min="2" max="2" width="34.5546875" style="37" customWidth="1"/>
    <col min="3" max="3" width="31.33203125" style="36" customWidth="1"/>
    <col min="4" max="4" width="10.33203125" style="36" customWidth="1"/>
    <col min="5" max="5" width="27.5546875" style="36" customWidth="1"/>
    <col min="6" max="6" width="4.44140625" style="37" customWidth="1"/>
    <col min="7" max="7" width="39.88671875" style="31" customWidth="1"/>
    <col min="8" max="8" width="41.44140625" style="31" customWidth="1"/>
    <col min="9" max="9" width="12.6640625" style="31" customWidth="1"/>
    <col min="10" max="10" width="11" style="50" customWidth="1"/>
    <col min="11" max="11" width="39.88671875" style="31" hidden="1" customWidth="1" outlineLevel="1"/>
    <col min="12" max="12" width="36" style="31" hidden="1" customWidth="1" outlineLevel="1"/>
    <col min="13" max="13" width="18.109375" style="31" customWidth="1" collapsed="1"/>
    <col min="14" max="14" width="6.88671875" style="31" customWidth="1"/>
    <col min="15" max="15" width="34.44140625" style="31" customWidth="1"/>
    <col min="16" max="16" width="29.6640625" style="31" customWidth="1"/>
    <col min="17" max="16384" width="9.109375" style="31"/>
  </cols>
  <sheetData>
    <row r="1" spans="1:13" ht="25.8">
      <c r="A1" s="32"/>
      <c r="B1" s="39" t="s">
        <v>8</v>
      </c>
      <c r="G1" s="88" t="s">
        <v>470</v>
      </c>
      <c r="H1" s="34"/>
      <c r="I1" s="35"/>
      <c r="K1" s="30"/>
      <c r="L1" s="34"/>
      <c r="M1" s="35"/>
    </row>
    <row r="2" spans="1:13" ht="19.2" customHeight="1">
      <c r="A2" s="32"/>
      <c r="B2" t="s">
        <v>402</v>
      </c>
      <c r="C2" s="248"/>
      <c r="D2" s="248"/>
      <c r="E2" s="248"/>
      <c r="G2" s="247" t="s">
        <v>471</v>
      </c>
      <c r="H2" s="32"/>
      <c r="I2" s="33"/>
      <c r="K2" s="32"/>
      <c r="L2" s="32"/>
      <c r="M2" s="33"/>
    </row>
    <row r="3" spans="1:13" ht="15.75" customHeight="1">
      <c r="A3" s="32"/>
      <c r="F3" s="8"/>
      <c r="G3" s="249" t="s">
        <v>284</v>
      </c>
      <c r="H3" s="249"/>
      <c r="I3" s="249"/>
    </row>
    <row r="4" spans="1:13" ht="15.75" customHeight="1" thickBot="1">
      <c r="A4" s="32"/>
      <c r="B4" s="234" t="s">
        <v>9</v>
      </c>
      <c r="C4" s="236" t="s">
        <v>537</v>
      </c>
      <c r="D4" s="235"/>
      <c r="E4" s="236" t="s">
        <v>395</v>
      </c>
      <c r="F4" s="8"/>
      <c r="G4" s="237" t="s">
        <v>86</v>
      </c>
      <c r="H4" s="237" t="s">
        <v>238</v>
      </c>
      <c r="I4" s="238" t="s">
        <v>46</v>
      </c>
      <c r="K4" s="49" t="s">
        <v>47</v>
      </c>
      <c r="L4" s="49" t="s">
        <v>48</v>
      </c>
    </row>
    <row r="5" spans="1:13" ht="15.75" customHeight="1">
      <c r="A5" s="32"/>
      <c r="B5" s="229" t="s">
        <v>123</v>
      </c>
      <c r="C5" s="230"/>
      <c r="D5" s="231"/>
      <c r="E5" s="231"/>
      <c r="F5" s="8"/>
      <c r="G5" s="232" t="s">
        <v>87</v>
      </c>
      <c r="H5" s="245"/>
      <c r="I5" s="233" t="str">
        <f>IF(H5="&lt;800",2,IF(H5="800-1,000",1,IF(H5="1,000-2,500",3,IF(H5="&gt;2,500",4,""))))</f>
        <v/>
      </c>
      <c r="K5" s="44" t="s">
        <v>292</v>
      </c>
      <c r="L5" s="44" t="s">
        <v>286</v>
      </c>
    </row>
    <row r="6" spans="1:13" ht="15.75" customHeight="1">
      <c r="A6" s="32"/>
      <c r="B6" s="197" t="s">
        <v>265</v>
      </c>
      <c r="C6" s="198"/>
      <c r="D6" s="199"/>
      <c r="E6" s="199"/>
      <c r="F6" s="8"/>
      <c r="G6" s="142" t="s">
        <v>88</v>
      </c>
      <c r="H6" s="142"/>
      <c r="I6" s="143" t="str">
        <f>IF(H6="Hazard within 3 metres; Crash severity high",8,IF(H6="Hazard 3-6 metres; Crash severity high",6,IF(H6="Hazard within 3 metres; Crash severity moderate",5,IF(H6="Hazard 3-6 metres; Crash severity moderate",3,IF(H6="Hazard within 3 metres; Crash severity slight",2,IF(H6="Hazard 3-6 metres; Crash severity slight",1,""))))))</f>
        <v/>
      </c>
      <c r="K6" s="44" t="s">
        <v>293</v>
      </c>
      <c r="L6" s="44" t="s">
        <v>287</v>
      </c>
    </row>
    <row r="7" spans="1:13" ht="15.75" customHeight="1">
      <c r="A7" s="32"/>
      <c r="B7" s="197" t="s">
        <v>266</v>
      </c>
      <c r="C7" s="198"/>
      <c r="D7" s="199"/>
      <c r="E7" s="199"/>
      <c r="F7" s="8"/>
      <c r="G7" s="142" t="s">
        <v>157</v>
      </c>
      <c r="H7" s="142" t="s">
        <v>158</v>
      </c>
      <c r="I7" s="143">
        <f>IF(H7="Flat",1,IF(H7="Rolling",2,IF(H7="Mountainous",3,"")))</f>
        <v>1</v>
      </c>
      <c r="K7" s="44" t="s">
        <v>294</v>
      </c>
      <c r="L7" s="44" t="s">
        <v>288</v>
      </c>
    </row>
    <row r="8" spans="1:13" ht="15.75" customHeight="1">
      <c r="A8" s="32"/>
      <c r="B8" s="208" t="s">
        <v>124</v>
      </c>
      <c r="C8" s="210"/>
      <c r="D8" s="209"/>
      <c r="E8" s="209"/>
      <c r="F8" s="8"/>
      <c r="G8" s="142" t="s">
        <v>116</v>
      </c>
      <c r="H8" s="144"/>
      <c r="I8" s="143" t="str">
        <f>IF(H8="10km/h above zoned speed",1,IF(H8="Equals zoned speed",2,IF(H8="10km/h below zoned speed",3,IF(H8="20km/h below zoned speed",4,""))))</f>
        <v/>
      </c>
      <c r="K8" s="44" t="s">
        <v>170</v>
      </c>
      <c r="L8" s="44" t="s">
        <v>289</v>
      </c>
    </row>
    <row r="9" spans="1:13" ht="15.75" customHeight="1">
      <c r="A9" s="32"/>
      <c r="B9" s="200" t="s">
        <v>253</v>
      </c>
      <c r="C9" s="198"/>
      <c r="D9" s="199"/>
      <c r="E9" s="199" t="s">
        <v>106</v>
      </c>
      <c r="F9" s="8"/>
      <c r="G9" s="142" t="s">
        <v>110</v>
      </c>
      <c r="H9" s="145" t="s">
        <v>111</v>
      </c>
      <c r="I9" s="143">
        <f>IF(H9="Compliant",0,IF(H9="Partly Deficient",2,IF(H9="Deficient",5,"")))</f>
        <v>0</v>
      </c>
      <c r="K9" s="44"/>
      <c r="L9" s="44" t="s">
        <v>290</v>
      </c>
    </row>
    <row r="10" spans="1:13" ht="15.75" customHeight="1">
      <c r="A10" s="32"/>
      <c r="B10" s="197" t="s">
        <v>258</v>
      </c>
      <c r="C10" s="199"/>
      <c r="D10" s="199"/>
      <c r="E10" s="199"/>
      <c r="F10" s="8"/>
      <c r="G10" s="142" t="s">
        <v>90</v>
      </c>
      <c r="H10" s="142"/>
      <c r="I10" s="143" t="str">
        <f>IF(H10="Fully compliant",1,IF(H10="Largely compliant",2,IF(H10="Partly compliant",3,"")))</f>
        <v/>
      </c>
      <c r="K10" s="49" t="s">
        <v>49</v>
      </c>
      <c r="L10" s="44" t="s">
        <v>291</v>
      </c>
    </row>
    <row r="11" spans="1:13" ht="15.75" customHeight="1">
      <c r="A11" s="32"/>
      <c r="B11" s="197" t="s">
        <v>259</v>
      </c>
      <c r="C11" s="199"/>
      <c r="D11" s="199"/>
      <c r="E11" s="199"/>
      <c r="F11" s="8"/>
      <c r="G11" s="142" t="s">
        <v>204</v>
      </c>
      <c r="H11" s="142"/>
      <c r="I11" s="143" t="str">
        <f>IF(H11="Fully compliant",1,IF(H11="Largely compliant",2,IF(H11="Partly compliant",3,"")))</f>
        <v/>
      </c>
      <c r="K11" s="44" t="s">
        <v>89</v>
      </c>
    </row>
    <row r="12" spans="1:13" ht="15.75" customHeight="1">
      <c r="A12" s="32"/>
      <c r="B12" s="197" t="s">
        <v>260</v>
      </c>
      <c r="C12" s="199"/>
      <c r="D12" s="199"/>
      <c r="E12" s="199"/>
      <c r="F12" s="8"/>
      <c r="G12" s="142" t="s">
        <v>107</v>
      </c>
      <c r="H12" s="146" t="s">
        <v>205</v>
      </c>
      <c r="I12" s="143">
        <f>IF(H12="Adequate",0,IF(H12="Not Adequate",10,""))</f>
        <v>0</v>
      </c>
      <c r="K12" s="44" t="s">
        <v>50</v>
      </c>
    </row>
    <row r="13" spans="1:13" ht="15.75" customHeight="1">
      <c r="A13" s="32"/>
      <c r="B13" s="197" t="s">
        <v>261</v>
      </c>
      <c r="C13" s="199"/>
      <c r="D13" s="199"/>
      <c r="E13" s="199"/>
      <c r="F13" s="8"/>
      <c r="G13" s="142" t="s">
        <v>161</v>
      </c>
      <c r="H13" s="142"/>
      <c r="I13" s="143" t="str">
        <f>IF(H13="&gt;3.5 metres",1,IF(H13="3.0-3.5 metres",2,IF(H13="&lt;3.0 metres",3,"")))</f>
        <v/>
      </c>
      <c r="K13" s="44" t="s">
        <v>64</v>
      </c>
    </row>
    <row r="14" spans="1:13" ht="15.75" customHeight="1">
      <c r="A14" s="32"/>
      <c r="B14" s="197" t="s">
        <v>262</v>
      </c>
      <c r="C14" s="199"/>
      <c r="D14" s="199"/>
      <c r="E14" s="199"/>
      <c r="F14" s="8"/>
      <c r="G14" s="142" t="s">
        <v>165</v>
      </c>
      <c r="H14" s="142"/>
      <c r="I14" s="143" t="str">
        <f>IF(H14="&gt;1.5 metres",0,IF(H14="0.6-1.5 metres",2,IF(H14="&lt;0.6 metres",3,"")))</f>
        <v/>
      </c>
      <c r="K14" s="44" t="s">
        <v>51</v>
      </c>
    </row>
    <row r="15" spans="1:13" ht="15.75" customHeight="1">
      <c r="A15" s="32"/>
      <c r="B15" s="201" t="s">
        <v>263</v>
      </c>
      <c r="C15" s="202"/>
      <c r="D15" s="199"/>
      <c r="E15" s="199"/>
      <c r="F15" s="8"/>
      <c r="G15" s="142" t="s">
        <v>280</v>
      </c>
      <c r="H15" s="142" t="s">
        <v>281</v>
      </c>
      <c r="I15" s="143">
        <f>IF(H15="Good condition",1,IF(H15="Medium condition",2,IF(H15="Poor condition",3,"")))</f>
        <v>1</v>
      </c>
      <c r="K15" s="44"/>
      <c r="L15" s="49" t="s">
        <v>130</v>
      </c>
      <c r="M15" s="45"/>
    </row>
    <row r="16" spans="1:13" ht="15.75" customHeight="1">
      <c r="A16" s="32"/>
      <c r="B16" s="197" t="s">
        <v>264</v>
      </c>
      <c r="C16" s="199"/>
      <c r="D16" s="199"/>
      <c r="E16" s="199"/>
      <c r="F16" s="8"/>
      <c r="G16" s="194"/>
      <c r="H16" s="195"/>
      <c r="I16" s="239">
        <f>SUM(I5:I15)</f>
        <v>2</v>
      </c>
      <c r="K16" s="49" t="s">
        <v>208</v>
      </c>
      <c r="L16" s="44" t="s">
        <v>132</v>
      </c>
      <c r="M16" s="45"/>
    </row>
    <row r="17" spans="1:13" ht="15.75" customHeight="1">
      <c r="A17" s="32"/>
      <c r="B17" s="197" t="s">
        <v>267</v>
      </c>
      <c r="C17" s="199"/>
      <c r="D17" s="199"/>
      <c r="E17" s="199" t="s">
        <v>102</v>
      </c>
      <c r="F17" s="8"/>
      <c r="G17" s="196" t="s">
        <v>357</v>
      </c>
      <c r="H17" s="195"/>
      <c r="I17" s="240">
        <f>ROUND(I16/12.25,0)</f>
        <v>0</v>
      </c>
      <c r="K17" s="44" t="s">
        <v>203</v>
      </c>
      <c r="L17" s="44" t="s">
        <v>173</v>
      </c>
      <c r="M17" s="33"/>
    </row>
    <row r="18" spans="1:13" ht="15.75" customHeight="1">
      <c r="A18" s="32"/>
      <c r="B18" s="197" t="s">
        <v>268</v>
      </c>
      <c r="C18" s="199"/>
      <c r="D18" s="199"/>
      <c r="E18" s="199" t="s">
        <v>102</v>
      </c>
      <c r="F18" s="8"/>
      <c r="G18" s="53"/>
      <c r="H18" s="53"/>
      <c r="I18" s="54"/>
      <c r="K18" s="44" t="s">
        <v>209</v>
      </c>
      <c r="L18" s="44" t="s">
        <v>76</v>
      </c>
      <c r="M18" s="33"/>
    </row>
    <row r="19" spans="1:13" ht="15.75" customHeight="1">
      <c r="A19" s="32"/>
      <c r="B19" s="197" t="s">
        <v>342</v>
      </c>
      <c r="C19" s="199"/>
      <c r="D19" s="199"/>
      <c r="E19" s="199" t="s">
        <v>102</v>
      </c>
      <c r="F19" s="8"/>
      <c r="G19" s="55" t="s">
        <v>131</v>
      </c>
      <c r="H19" s="56"/>
      <c r="I19" s="57"/>
      <c r="K19" s="44" t="s">
        <v>210</v>
      </c>
      <c r="L19" s="44" t="s">
        <v>77</v>
      </c>
      <c r="M19" s="33"/>
    </row>
    <row r="20" spans="1:13" ht="15.75" customHeight="1">
      <c r="A20" s="32"/>
      <c r="B20" s="208" t="s">
        <v>125</v>
      </c>
      <c r="C20" s="209"/>
      <c r="D20" s="209"/>
      <c r="E20" s="209"/>
      <c r="F20" s="8"/>
      <c r="G20" s="58"/>
      <c r="H20" s="59"/>
      <c r="I20" s="57"/>
      <c r="L20" s="44"/>
      <c r="M20" s="33"/>
    </row>
    <row r="21" spans="1:13" ht="15.75" customHeight="1">
      <c r="A21" s="32"/>
      <c r="B21" s="200" t="s">
        <v>354</v>
      </c>
      <c r="C21" s="199"/>
      <c r="D21" s="199"/>
      <c r="E21" s="199"/>
      <c r="F21" s="8"/>
      <c r="G21" s="147" t="s">
        <v>285</v>
      </c>
      <c r="H21" s="147"/>
      <c r="I21" s="147"/>
      <c r="K21" s="49" t="s">
        <v>161</v>
      </c>
      <c r="M21" s="33"/>
    </row>
    <row r="22" spans="1:13" ht="15.75" customHeight="1" thickBot="1">
      <c r="A22" s="32"/>
      <c r="B22" s="197" t="s">
        <v>344</v>
      </c>
      <c r="C22" s="199"/>
      <c r="D22" s="199"/>
      <c r="E22" s="199" t="s">
        <v>103</v>
      </c>
      <c r="F22" s="8"/>
      <c r="G22" s="237" t="s">
        <v>86</v>
      </c>
      <c r="H22" s="237" t="s">
        <v>238</v>
      </c>
      <c r="I22" s="238" t="s">
        <v>46</v>
      </c>
      <c r="K22" s="44" t="s">
        <v>163</v>
      </c>
      <c r="L22" s="49" t="s">
        <v>206</v>
      </c>
      <c r="M22" s="33"/>
    </row>
    <row r="23" spans="1:13" ht="15.75" customHeight="1">
      <c r="A23" s="32"/>
      <c r="B23" s="197" t="s">
        <v>345</v>
      </c>
      <c r="C23" s="199"/>
      <c r="D23" s="199"/>
      <c r="E23" s="199" t="s">
        <v>104</v>
      </c>
      <c r="F23" s="8"/>
      <c r="G23" s="232" t="s">
        <v>87</v>
      </c>
      <c r="H23" s="232"/>
      <c r="I23" s="233" t="str">
        <f>IF(H23="&lt;800",2,IF(H23="800-1,000",1,IF(H23="1,000-2,500",3,IF(H23="&gt;2,500",4,""))))</f>
        <v/>
      </c>
      <c r="K23" s="44" t="s">
        <v>164</v>
      </c>
      <c r="L23" s="44" t="s">
        <v>132</v>
      </c>
      <c r="M23" s="33"/>
    </row>
    <row r="24" spans="1:13" ht="15.75" customHeight="1">
      <c r="A24" s="32"/>
      <c r="B24" s="200" t="s">
        <v>346</v>
      </c>
      <c r="C24" s="198" t="s">
        <v>355</v>
      </c>
      <c r="D24" s="198" t="s">
        <v>356</v>
      </c>
      <c r="E24" s="198"/>
      <c r="F24" s="8"/>
      <c r="G24" s="142" t="s">
        <v>88</v>
      </c>
      <c r="H24" s="142"/>
      <c r="I24" s="143" t="str">
        <f>IF(H24="Hazard within 3 metres; Crash severity high",8,IF(H24="Hazard 3-6 metres; Crash severity high",6,IF(H24="Hazard within 3 metres; Crash severity moderate",5,IF(H24="Hazard 3-6 metres; Crash severity moderate",3,IF(H24="Hazard within 3 metres; Crash severity slight",2,IF(H24="Hazard 3-6 metres; Crash severity slight",1,""))))))</f>
        <v/>
      </c>
      <c r="K24" s="44" t="s">
        <v>162</v>
      </c>
      <c r="L24" s="44" t="s">
        <v>205</v>
      </c>
      <c r="M24" s="33"/>
    </row>
    <row r="25" spans="1:13" ht="15.75" customHeight="1">
      <c r="A25" s="32"/>
      <c r="B25" s="197" t="s">
        <v>347</v>
      </c>
      <c r="C25" s="199"/>
      <c r="D25" s="199"/>
      <c r="E25" s="199"/>
      <c r="F25" s="8"/>
      <c r="G25" s="142" t="s">
        <v>157</v>
      </c>
      <c r="H25" s="142"/>
      <c r="I25" s="143" t="str">
        <f>IF(H25="Flat",1,IF(H25="Rolling",2,IF(H25="Mountainous",3,"")))</f>
        <v/>
      </c>
      <c r="L25" s="44" t="s">
        <v>207</v>
      </c>
      <c r="M25" s="33"/>
    </row>
    <row r="26" spans="1:13" ht="15.75" customHeight="1">
      <c r="A26" s="32"/>
      <c r="B26" s="197" t="s">
        <v>348</v>
      </c>
      <c r="C26" s="199"/>
      <c r="D26" s="199"/>
      <c r="E26" s="199" t="s">
        <v>103</v>
      </c>
      <c r="F26" s="8"/>
      <c r="G26" s="142" t="s">
        <v>116</v>
      </c>
      <c r="H26" s="142"/>
      <c r="I26" s="143" t="str">
        <f>IF(H26="10km/h above zoned speed",1,IF(H26="Equals zoned speed",2,IF(H26="10km/h below zoned speed",3,IF(H26="20km/h below zoned speed",4,""))))</f>
        <v/>
      </c>
      <c r="K26" s="49" t="s">
        <v>166</v>
      </c>
      <c r="L26" s="44" t="s">
        <v>281</v>
      </c>
      <c r="M26" s="33"/>
    </row>
    <row r="27" spans="1:13" ht="15.75" customHeight="1">
      <c r="A27" s="32"/>
      <c r="B27" s="197" t="s">
        <v>351</v>
      </c>
      <c r="C27" s="199"/>
      <c r="D27" s="199"/>
      <c r="E27" s="199" t="s">
        <v>103</v>
      </c>
      <c r="F27" s="8"/>
      <c r="G27" s="142" t="s">
        <v>110</v>
      </c>
      <c r="H27" s="146" t="s">
        <v>113</v>
      </c>
      <c r="I27" s="143">
        <f>IF(H27="Compliant",0,IF(H27="Partly Deficient",2,IF(H27="Deficient",5,"")))</f>
        <v>5</v>
      </c>
      <c r="K27" s="44" t="s">
        <v>167</v>
      </c>
      <c r="L27" s="44" t="s">
        <v>78</v>
      </c>
      <c r="M27" s="33"/>
    </row>
    <row r="28" spans="1:13" ht="15.75" customHeight="1">
      <c r="A28" s="32"/>
      <c r="B28" s="197" t="s">
        <v>349</v>
      </c>
      <c r="C28" s="199"/>
      <c r="D28" s="199"/>
      <c r="E28" s="199" t="s">
        <v>103</v>
      </c>
      <c r="F28" s="8"/>
      <c r="G28" s="142" t="s">
        <v>90</v>
      </c>
      <c r="H28" s="142"/>
      <c r="I28" s="143" t="str">
        <f>IF(H28="Fully compliant",1,IF(H28="Largely compliant",2,IF(H28="Partly compliant",3,"")))</f>
        <v/>
      </c>
      <c r="K28" s="44" t="s">
        <v>168</v>
      </c>
      <c r="L28" s="44" t="s">
        <v>282</v>
      </c>
      <c r="M28" s="11"/>
    </row>
    <row r="29" spans="1:13" ht="15.75" customHeight="1">
      <c r="A29" s="10"/>
      <c r="B29" s="197" t="s">
        <v>350</v>
      </c>
      <c r="C29" s="199"/>
      <c r="D29" s="199"/>
      <c r="E29" s="199" t="s">
        <v>103</v>
      </c>
      <c r="F29" s="8"/>
      <c r="G29" s="142" t="s">
        <v>204</v>
      </c>
      <c r="H29" s="142"/>
      <c r="I29" s="143" t="str">
        <f>IF(H29="Fully compliant",1,IF(H29="Largely compliant",2,IF(H29="Partly compliant",3,"")))</f>
        <v/>
      </c>
      <c r="K29" s="44" t="s">
        <v>169</v>
      </c>
      <c r="M29" s="13"/>
    </row>
    <row r="30" spans="1:13" ht="15.75" customHeight="1">
      <c r="A30" s="13"/>
      <c r="B30" s="197" t="s">
        <v>352</v>
      </c>
      <c r="C30" s="199"/>
      <c r="D30" s="199"/>
      <c r="E30" s="199" t="s">
        <v>103</v>
      </c>
      <c r="F30" s="8"/>
      <c r="G30" s="142" t="s">
        <v>171</v>
      </c>
      <c r="H30" s="142"/>
      <c r="I30" s="143" t="str">
        <f>IF(H30="&gt; 10.0 metres",1,IF(H30="7.0 - 10.0 metres",2,IF(H30="&lt; 7.0 metres",3,"")))</f>
        <v/>
      </c>
      <c r="M30" s="13"/>
    </row>
    <row r="31" spans="1:13" ht="15.75" customHeight="1">
      <c r="A31" s="13"/>
      <c r="B31" s="197" t="s">
        <v>353</v>
      </c>
      <c r="C31" s="199"/>
      <c r="D31" s="199"/>
      <c r="E31" s="199" t="s">
        <v>103</v>
      </c>
      <c r="F31" s="8"/>
      <c r="G31" s="142" t="s">
        <v>172</v>
      </c>
      <c r="H31" s="142"/>
      <c r="I31" s="143" t="str">
        <f>IF(H31="Good condition",1,IF(H31="Medium condition",2,IF(H31="Poor condition",3,"")))</f>
        <v/>
      </c>
      <c r="K31" s="49" t="s">
        <v>157</v>
      </c>
      <c r="L31" s="49" t="s">
        <v>110</v>
      </c>
      <c r="M31" s="13"/>
    </row>
    <row r="32" spans="1:13" ht="15.75" customHeight="1">
      <c r="A32" s="13"/>
      <c r="B32" s="203" t="s">
        <v>7</v>
      </c>
      <c r="C32" s="204">
        <f>SUM(C25:C31)</f>
        <v>0</v>
      </c>
      <c r="D32" s="204">
        <f>SUM(D25:D31)</f>
        <v>0</v>
      </c>
      <c r="E32" s="204"/>
      <c r="F32" s="8"/>
      <c r="G32" s="194"/>
      <c r="H32" s="195"/>
      <c r="I32" s="239">
        <f>SUM(I23:I31)</f>
        <v>5</v>
      </c>
      <c r="K32" s="1" t="s">
        <v>158</v>
      </c>
      <c r="L32" s="1" t="s">
        <v>111</v>
      </c>
      <c r="M32" s="13"/>
    </row>
    <row r="33" spans="1:13" ht="15.75" customHeight="1">
      <c r="A33" s="13"/>
      <c r="B33" s="200" t="s">
        <v>5</v>
      </c>
      <c r="C33" s="198" t="s">
        <v>355</v>
      </c>
      <c r="D33" s="198" t="s">
        <v>356</v>
      </c>
      <c r="E33" s="198"/>
      <c r="F33" s="8"/>
      <c r="G33" s="196" t="s">
        <v>358</v>
      </c>
      <c r="H33" s="195"/>
      <c r="I33" s="240">
        <f>ROUND(I32/9,0)</f>
        <v>1</v>
      </c>
      <c r="K33" s="2" t="s">
        <v>159</v>
      </c>
      <c r="L33" s="2" t="s">
        <v>112</v>
      </c>
      <c r="M33" s="11"/>
    </row>
    <row r="34" spans="1:13" ht="15.75" customHeight="1">
      <c r="A34" s="13"/>
      <c r="B34" s="197" t="s">
        <v>348</v>
      </c>
      <c r="C34" s="199"/>
      <c r="D34" s="199"/>
      <c r="E34" s="199" t="s">
        <v>104</v>
      </c>
      <c r="F34" s="8"/>
      <c r="H34"/>
      <c r="K34" s="2" t="s">
        <v>160</v>
      </c>
      <c r="L34" s="2" t="s">
        <v>113</v>
      </c>
      <c r="M34" s="13"/>
    </row>
    <row r="35" spans="1:13" ht="15.75" customHeight="1">
      <c r="A35" s="13"/>
      <c r="B35" s="197" t="s">
        <v>351</v>
      </c>
      <c r="C35" s="199"/>
      <c r="D35" s="199"/>
      <c r="E35" s="199" t="s">
        <v>104</v>
      </c>
      <c r="F35" s="8"/>
      <c r="H35"/>
      <c r="K35"/>
      <c r="L35"/>
      <c r="M35" s="13"/>
    </row>
    <row r="36" spans="1:13" ht="15.75" customHeight="1">
      <c r="A36" s="11"/>
      <c r="B36" s="197" t="s">
        <v>349</v>
      </c>
      <c r="C36" s="199"/>
      <c r="D36" s="199"/>
      <c r="E36" s="199" t="s">
        <v>104</v>
      </c>
      <c r="F36" s="8"/>
      <c r="H36"/>
      <c r="K36" s="49" t="s">
        <v>108</v>
      </c>
      <c r="L36"/>
      <c r="M36" s="13"/>
    </row>
    <row r="37" spans="1:13" ht="15.75" customHeight="1">
      <c r="A37" s="13"/>
      <c r="B37" s="197" t="s">
        <v>350</v>
      </c>
      <c r="C37" s="199"/>
      <c r="D37" s="199"/>
      <c r="E37" s="199" t="s">
        <v>104</v>
      </c>
      <c r="F37" s="8"/>
      <c r="H37"/>
      <c r="K37" s="1" t="s">
        <v>205</v>
      </c>
      <c r="L37"/>
      <c r="M37" s="13"/>
    </row>
    <row r="38" spans="1:13" ht="15.75" customHeight="1">
      <c r="A38" s="13"/>
      <c r="B38" s="197" t="s">
        <v>352</v>
      </c>
      <c r="C38" s="199"/>
      <c r="D38" s="199"/>
      <c r="E38" s="199" t="s">
        <v>104</v>
      </c>
      <c r="F38" s="8"/>
      <c r="H38"/>
      <c r="K38" s="2" t="s">
        <v>109</v>
      </c>
      <c r="L38"/>
      <c r="M38" s="13"/>
    </row>
    <row r="39" spans="1:13" ht="15.75" customHeight="1">
      <c r="A39" s="13"/>
      <c r="B39" s="197" t="s">
        <v>353</v>
      </c>
      <c r="C39" s="199"/>
      <c r="D39" s="199"/>
      <c r="E39" s="199" t="s">
        <v>104</v>
      </c>
      <c r="F39" s="8"/>
      <c r="H39"/>
      <c r="K39" s="2"/>
      <c r="L39"/>
      <c r="M39" s="13"/>
    </row>
    <row r="40" spans="1:13" ht="15.75" customHeight="1">
      <c r="A40" s="11"/>
      <c r="B40" s="203" t="s">
        <v>7</v>
      </c>
      <c r="C40" s="204">
        <f>SUM(C34:C39)</f>
        <v>0</v>
      </c>
      <c r="D40" s="204">
        <f>SUM(D34:D39)</f>
        <v>0</v>
      </c>
      <c r="E40" s="204"/>
      <c r="F40" s="8"/>
      <c r="H40"/>
      <c r="K40"/>
      <c r="L40"/>
      <c r="M40" s="13"/>
    </row>
    <row r="41" spans="1:13" ht="15.75" customHeight="1">
      <c r="A41" s="12"/>
      <c r="B41" s="200" t="s">
        <v>6</v>
      </c>
      <c r="C41" s="199"/>
      <c r="D41" s="199"/>
      <c r="E41" s="199"/>
      <c r="F41" s="8"/>
      <c r="G41"/>
      <c r="H41"/>
      <c r="K41"/>
      <c r="L41"/>
      <c r="M41" s="13"/>
    </row>
    <row r="42" spans="1:13" ht="15.75" customHeight="1">
      <c r="A42" s="12"/>
      <c r="B42" s="197" t="s">
        <v>254</v>
      </c>
      <c r="C42" s="199"/>
      <c r="D42" s="199"/>
      <c r="E42" s="199" t="s">
        <v>105</v>
      </c>
      <c r="F42" s="8"/>
      <c r="G42"/>
      <c r="H42"/>
      <c r="K42"/>
      <c r="L42"/>
      <c r="M42" s="13"/>
    </row>
    <row r="43" spans="1:13" ht="15.75" customHeight="1">
      <c r="A43" s="11"/>
      <c r="B43" s="197" t="s">
        <v>255</v>
      </c>
      <c r="C43" s="199"/>
      <c r="D43" s="199"/>
      <c r="E43" s="199" t="s">
        <v>105</v>
      </c>
      <c r="F43" s="8"/>
      <c r="G43" s="7"/>
      <c r="H43"/>
      <c r="K43"/>
      <c r="L43"/>
      <c r="M43" s="13"/>
    </row>
    <row r="44" spans="1:13" ht="15.75" customHeight="1">
      <c r="A44" s="12"/>
      <c r="B44" s="197" t="s">
        <v>256</v>
      </c>
      <c r="C44" s="199"/>
      <c r="D44" s="199"/>
      <c r="E44" s="199" t="s">
        <v>105</v>
      </c>
      <c r="F44" s="8"/>
      <c r="G44" s="6"/>
      <c r="H44"/>
      <c r="K44"/>
      <c r="L44"/>
      <c r="M44" s="13"/>
    </row>
    <row r="45" spans="1:13" ht="15.75" customHeight="1">
      <c r="A45" s="13"/>
      <c r="B45" s="197" t="s">
        <v>257</v>
      </c>
      <c r="C45" s="199"/>
      <c r="D45" s="199"/>
      <c r="E45" s="199" t="s">
        <v>105</v>
      </c>
      <c r="F45" s="8"/>
      <c r="G45" s="6"/>
      <c r="H45"/>
      <c r="K45"/>
      <c r="L45"/>
      <c r="M45" s="13"/>
    </row>
    <row r="46" spans="1:13" ht="15.75" customHeight="1">
      <c r="A46" s="3"/>
      <c r="B46" s="197" t="s">
        <v>343</v>
      </c>
      <c r="C46" s="199"/>
      <c r="D46" s="199"/>
      <c r="E46" s="199" t="s">
        <v>105</v>
      </c>
      <c r="F46" s="8"/>
      <c r="G46" s="1"/>
      <c r="H46"/>
      <c r="K46"/>
      <c r="L46"/>
      <c r="M46" s="13"/>
    </row>
    <row r="47" spans="1:13" ht="15.75" customHeight="1">
      <c r="B47" s="208" t="s">
        <v>126</v>
      </c>
      <c r="C47" s="209"/>
      <c r="D47" s="209"/>
      <c r="E47" s="207"/>
      <c r="F47" s="8"/>
      <c r="G47"/>
      <c r="H47"/>
      <c r="K47"/>
      <c r="L47"/>
    </row>
    <row r="48" spans="1:13">
      <c r="B48" s="197" t="s">
        <v>12</v>
      </c>
      <c r="C48" s="199"/>
      <c r="D48" s="199"/>
      <c r="E48" s="199"/>
      <c r="F48" s="8"/>
      <c r="G48"/>
      <c r="H48"/>
      <c r="K48"/>
      <c r="L48"/>
    </row>
    <row r="49" spans="1:12">
      <c r="A49" s="13"/>
      <c r="B49" s="200"/>
      <c r="C49" s="199"/>
      <c r="D49" s="199"/>
      <c r="E49" s="199"/>
      <c r="F49" s="8"/>
      <c r="G49"/>
      <c r="H49"/>
      <c r="K49"/>
      <c r="L49"/>
    </row>
    <row r="50" spans="1:12">
      <c r="B50" s="197" t="s">
        <v>13</v>
      </c>
      <c r="C50" s="199"/>
      <c r="D50" s="199"/>
      <c r="E50" s="199"/>
      <c r="F50" s="8"/>
      <c r="G50"/>
      <c r="H50"/>
      <c r="K50"/>
      <c r="L50"/>
    </row>
    <row r="51" spans="1:12">
      <c r="B51" s="197"/>
      <c r="C51" s="199"/>
      <c r="D51" s="199"/>
      <c r="E51" s="199"/>
      <c r="F51" s="8"/>
      <c r="G51"/>
      <c r="H51"/>
      <c r="K51"/>
      <c r="L51"/>
    </row>
    <row r="52" spans="1:12">
      <c r="B52" s="205" t="s">
        <v>14</v>
      </c>
      <c r="C52" s="206"/>
      <c r="D52" s="206"/>
      <c r="E52" s="206"/>
      <c r="F52" s="8"/>
      <c r="G52"/>
      <c r="H52"/>
      <c r="K52"/>
      <c r="L52"/>
    </row>
    <row r="53" spans="1:12">
      <c r="B53" s="8"/>
      <c r="C53" s="9"/>
      <c r="D53" s="9"/>
      <c r="E53" s="9"/>
      <c r="F53" s="8"/>
      <c r="G53"/>
      <c r="H53"/>
      <c r="K53"/>
      <c r="L53"/>
    </row>
    <row r="54" spans="1:12">
      <c r="B54" s="8"/>
      <c r="C54" s="9"/>
      <c r="D54" s="9"/>
      <c r="E54" s="9"/>
      <c r="F54" s="8"/>
      <c r="G54"/>
      <c r="H54"/>
      <c r="K54"/>
      <c r="L54"/>
    </row>
    <row r="55" spans="1:12">
      <c r="B55" s="8"/>
      <c r="C55" s="9"/>
      <c r="D55" s="9"/>
      <c r="E55" s="9"/>
      <c r="F55" s="8"/>
      <c r="G55"/>
      <c r="H55"/>
      <c r="K55"/>
      <c r="L55"/>
    </row>
    <row r="56" spans="1:12">
      <c r="B56" s="8"/>
      <c r="C56" s="9"/>
      <c r="D56" s="9"/>
      <c r="E56" s="9"/>
      <c r="F56" s="8"/>
      <c r="G56"/>
      <c r="H56"/>
      <c r="K56"/>
      <c r="L56"/>
    </row>
    <row r="57" spans="1:12">
      <c r="B57" s="8"/>
      <c r="C57" s="9"/>
      <c r="D57" s="9"/>
      <c r="E57" s="9"/>
      <c r="F57" s="8"/>
      <c r="G57"/>
      <c r="H57"/>
      <c r="K57"/>
      <c r="L57"/>
    </row>
    <row r="58" spans="1:12">
      <c r="B58" s="8"/>
      <c r="C58" s="9"/>
      <c r="D58" s="9"/>
      <c r="E58" s="9"/>
      <c r="F58" s="8"/>
      <c r="G58"/>
      <c r="H58"/>
      <c r="K58"/>
      <c r="L58"/>
    </row>
    <row r="59" spans="1:12">
      <c r="B59" s="8"/>
      <c r="C59" s="9"/>
      <c r="D59" s="9"/>
      <c r="E59" s="9"/>
      <c r="F59" s="8"/>
      <c r="G59"/>
      <c r="H59"/>
      <c r="K59"/>
      <c r="L59"/>
    </row>
    <row r="60" spans="1:12">
      <c r="B60" s="8"/>
      <c r="C60" s="9"/>
      <c r="D60" s="9"/>
      <c r="E60" s="9"/>
      <c r="F60" s="8"/>
      <c r="G60"/>
      <c r="H60"/>
      <c r="K60"/>
      <c r="L60"/>
    </row>
    <row r="61" spans="1:12">
      <c r="B61" s="8"/>
      <c r="C61" s="9"/>
      <c r="D61" s="9"/>
      <c r="E61" s="9"/>
      <c r="F61" s="8"/>
      <c r="G61"/>
      <c r="H61"/>
      <c r="K61"/>
      <c r="L61"/>
    </row>
    <row r="62" spans="1:12">
      <c r="B62" s="8"/>
      <c r="C62" s="9"/>
      <c r="D62" s="9"/>
      <c r="E62" s="9"/>
      <c r="F62" s="8"/>
      <c r="G62"/>
      <c r="H62"/>
      <c r="K62"/>
      <c r="L62"/>
    </row>
    <row r="63" spans="1:12">
      <c r="B63" s="8"/>
      <c r="C63" s="9"/>
      <c r="D63" s="9"/>
      <c r="E63" s="9"/>
      <c r="F63" s="8"/>
      <c r="G63"/>
      <c r="H63"/>
      <c r="K63"/>
      <c r="L63"/>
    </row>
    <row r="64" spans="1:12">
      <c r="B64" s="8"/>
      <c r="C64" s="9"/>
      <c r="D64" s="9"/>
      <c r="E64" s="9"/>
      <c r="F64" s="8"/>
      <c r="G64"/>
      <c r="H64"/>
      <c r="K64"/>
      <c r="L64"/>
    </row>
    <row r="65" spans="2:12">
      <c r="B65" s="8"/>
      <c r="C65" s="9"/>
      <c r="D65" s="9"/>
      <c r="E65" s="9"/>
      <c r="F65" s="8"/>
      <c r="G65"/>
      <c r="H65"/>
      <c r="K65"/>
      <c r="L65"/>
    </row>
    <row r="66" spans="2:12">
      <c r="B66" s="8"/>
      <c r="C66" s="9"/>
      <c r="D66" s="9"/>
      <c r="E66" s="9"/>
      <c r="F66" s="8"/>
      <c r="G66"/>
      <c r="H66"/>
      <c r="K66"/>
      <c r="L66"/>
    </row>
    <row r="67" spans="2:12">
      <c r="B67" s="11" t="s">
        <v>186</v>
      </c>
      <c r="C67" s="9"/>
      <c r="D67" s="9"/>
      <c r="E67" s="9"/>
      <c r="F67" s="8"/>
      <c r="G67"/>
      <c r="H67"/>
      <c r="K67"/>
      <c r="L67"/>
    </row>
    <row r="68" spans="2:12">
      <c r="B68" s="13" t="s">
        <v>200</v>
      </c>
      <c r="C68" s="14"/>
      <c r="D68" s="9"/>
      <c r="E68" s="9"/>
      <c r="F68" s="8"/>
      <c r="G68"/>
      <c r="H68"/>
      <c r="K68"/>
      <c r="L68"/>
    </row>
    <row r="69" spans="2:12">
      <c r="B69" s="13" t="s">
        <v>201</v>
      </c>
      <c r="C69" s="14"/>
      <c r="D69" s="9"/>
      <c r="E69" s="9"/>
      <c r="F69" s="8"/>
      <c r="G69"/>
      <c r="H69"/>
      <c r="K69"/>
      <c r="L69"/>
    </row>
    <row r="70" spans="2:12">
      <c r="B70" s="13" t="s">
        <v>202</v>
      </c>
      <c r="C70" s="14"/>
      <c r="D70" s="9"/>
      <c r="E70" s="9"/>
      <c r="F70" s="8"/>
      <c r="G70"/>
      <c r="H70"/>
      <c r="K70"/>
      <c r="L70"/>
    </row>
    <row r="71" spans="2:12">
      <c r="C71" s="15"/>
      <c r="D71" s="9"/>
      <c r="E71" s="9"/>
      <c r="F71" s="8"/>
      <c r="G71"/>
      <c r="H71"/>
      <c r="K71"/>
      <c r="L71"/>
    </row>
    <row r="72" spans="2:12">
      <c r="C72" s="52"/>
      <c r="D72" s="9"/>
      <c r="E72" s="9"/>
      <c r="F72" s="8"/>
      <c r="G72"/>
      <c r="H72"/>
      <c r="K72"/>
      <c r="L72"/>
    </row>
    <row r="73" spans="2:12">
      <c r="C73" s="52"/>
      <c r="D73" s="9"/>
      <c r="E73" s="9"/>
      <c r="F73" s="8"/>
      <c r="G73"/>
      <c r="H73"/>
      <c r="K73"/>
      <c r="L73"/>
    </row>
    <row r="74" spans="2:12">
      <c r="B74" s="31"/>
      <c r="C74" s="52"/>
      <c r="F74" s="8"/>
      <c r="G74"/>
      <c r="H74"/>
      <c r="K74"/>
      <c r="L74"/>
    </row>
    <row r="75" spans="2:12">
      <c r="B75" s="31"/>
      <c r="C75" s="52"/>
      <c r="F75" s="8"/>
      <c r="G75"/>
      <c r="H75"/>
      <c r="K75"/>
      <c r="L75"/>
    </row>
    <row r="76" spans="2:12">
      <c r="B76" s="31"/>
      <c r="C76" s="52"/>
      <c r="F76" s="8"/>
      <c r="G76"/>
      <c r="H76"/>
      <c r="K76"/>
      <c r="L76"/>
    </row>
    <row r="77" spans="2:12">
      <c r="B77" s="5"/>
      <c r="F77" s="8"/>
      <c r="G77"/>
      <c r="H77"/>
      <c r="K77"/>
      <c r="L77"/>
    </row>
    <row r="78" spans="2:12">
      <c r="B78" s="31"/>
      <c r="C78" s="52"/>
      <c r="F78" s="8"/>
      <c r="G78"/>
      <c r="H78"/>
      <c r="K78"/>
      <c r="L78"/>
    </row>
    <row r="79" spans="2:12">
      <c r="B79" s="31"/>
      <c r="C79" s="52"/>
      <c r="F79" s="8"/>
      <c r="G79"/>
      <c r="H79"/>
      <c r="K79"/>
      <c r="L79"/>
    </row>
    <row r="80" spans="2:12">
      <c r="B80" s="31"/>
      <c r="C80" s="52"/>
      <c r="F80" s="8"/>
      <c r="G80"/>
      <c r="H80"/>
      <c r="K80"/>
      <c r="L80"/>
    </row>
    <row r="81" spans="2:12">
      <c r="B81" s="31"/>
      <c r="C81" s="52"/>
      <c r="G81"/>
      <c r="H81"/>
      <c r="K81"/>
      <c r="L81"/>
    </row>
    <row r="82" spans="2:12">
      <c r="B82" s="31"/>
      <c r="C82" s="38"/>
      <c r="G82"/>
      <c r="H82"/>
      <c r="K82"/>
      <c r="L82"/>
    </row>
    <row r="83" spans="2:12">
      <c r="B83" s="31"/>
      <c r="G83"/>
      <c r="H83"/>
      <c r="K83"/>
      <c r="L83"/>
    </row>
    <row r="84" spans="2:12">
      <c r="B84" s="31"/>
      <c r="G84"/>
      <c r="H84"/>
      <c r="K84"/>
      <c r="L84"/>
    </row>
    <row r="85" spans="2:12">
      <c r="B85" s="31"/>
      <c r="G85"/>
      <c r="H85"/>
      <c r="K85"/>
      <c r="L85"/>
    </row>
    <row r="86" spans="2:12">
      <c r="B86" s="31"/>
      <c r="G86"/>
      <c r="H86"/>
      <c r="K86"/>
      <c r="L86"/>
    </row>
    <row r="87" spans="2:12">
      <c r="B87" s="31"/>
      <c r="G87"/>
      <c r="H87"/>
      <c r="K87"/>
      <c r="L87"/>
    </row>
    <row r="88" spans="2:12">
      <c r="B88" s="31"/>
      <c r="G88"/>
      <c r="H88"/>
      <c r="K88"/>
      <c r="L88"/>
    </row>
    <row r="89" spans="2:12">
      <c r="B89" s="31"/>
      <c r="G89"/>
      <c r="H89"/>
      <c r="K89"/>
      <c r="L89"/>
    </row>
    <row r="90" spans="2:12">
      <c r="B90" s="31"/>
      <c r="G90"/>
      <c r="H90"/>
      <c r="K90"/>
      <c r="L90"/>
    </row>
    <row r="91" spans="2:12">
      <c r="B91" s="31"/>
      <c r="G91"/>
      <c r="H91"/>
      <c r="K91"/>
      <c r="L91"/>
    </row>
    <row r="92" spans="2:12">
      <c r="B92" s="31"/>
      <c r="G92"/>
      <c r="H92"/>
      <c r="K92"/>
      <c r="L92"/>
    </row>
    <row r="93" spans="2:12">
      <c r="B93" s="31"/>
      <c r="G93"/>
      <c r="H93"/>
      <c r="K93"/>
      <c r="L93"/>
    </row>
    <row r="94" spans="2:12">
      <c r="B94" s="31"/>
      <c r="G94"/>
      <c r="H94"/>
      <c r="K94"/>
      <c r="L94"/>
    </row>
    <row r="95" spans="2:12">
      <c r="B95" s="31"/>
    </row>
  </sheetData>
  <dataConsolidate/>
  <mergeCells count="1">
    <mergeCell ref="G3:I3"/>
  </mergeCells>
  <dataValidations xWindow="682" yWindow="378" count="14">
    <dataValidation type="list" allowBlank="1" showInputMessage="1" showErrorMessage="1" promptTitle="Horizontal Geometry" prompt="Assess the compliance of horizontal geometry to design standards" sqref="H29 H11">
      <formula1>$K$17:$K$20</formula1>
    </dataValidation>
    <dataValidation type="list" allowBlank="1" showInputMessage="1" showErrorMessage="1" promptTitle="Vertical Geometry" prompt="Assess the compliance of vertical geometry to design standards" sqref="H28 H10">
      <formula1>$K$17:$K$20</formula1>
    </dataValidation>
    <dataValidation type="list" allowBlank="1" showInputMessage="1" showErrorMessage="1" promptTitle="Pavement Width" prompt="Assess pavement width" sqref="H30">
      <formula1>$L$17:$L$20</formula1>
    </dataValidation>
    <dataValidation type="list" allowBlank="1" showInputMessage="1" showErrorMessage="1" promptTitle="Surface condition" prompt="Assess surface condition" sqref="H31">
      <formula1>$L$26:$L$29</formula1>
    </dataValidation>
    <dataValidation type="list" allowBlank="1" showInputMessage="1" showErrorMessage="1" promptTitle="Seal condition" prompt="Assess only where road is sealed_x000a_Assess seal condition" sqref="H15">
      <formula1>$L$26:$L$28</formula1>
    </dataValidation>
    <dataValidation type="list" allowBlank="1" showInputMessage="1" showErrorMessage="1" promptTitle="Lane width" prompt="Assess lane width" sqref="H13">
      <formula1>$K$22:$K$25</formula1>
    </dataValidation>
    <dataValidation type="list" allowBlank="1" showInputMessage="1" showErrorMessage="1" promptTitle="Sealed Shoulders" prompt="Assess the width of the sealed shoulders" sqref="H14">
      <formula1>$K$27:$K$30</formula1>
    </dataValidation>
    <dataValidation type="list" allowBlank="1" showInputMessage="1" showErrorMessage="1" promptTitle="Design Speed" prompt="Assess the relationship between design speed and operating speed" sqref="H26 H8">
      <formula1>$K$11:$K$15</formula1>
    </dataValidation>
    <dataValidation type="list" allowBlank="1" showInputMessage="1" showErrorMessage="1" promptTitle="Traffic Volumes" prompt="Assess the level of traffic using the road" sqref="H23 H5">
      <formula1>$K$5:$K$9</formula1>
    </dataValidation>
    <dataValidation type="list" allowBlank="1" showInputMessage="1" showErrorMessage="1" promptTitle="Hazard" prompt="Select the condition which best describes the roadside hazards" sqref="H24 H6">
      <formula1>$L$5:$L$11</formula1>
    </dataValidation>
    <dataValidation type="list" allowBlank="1" showInputMessage="1" showErrorMessage="1" promptTitle="Terrain" prompt="Select the condition which best describes the terrain" sqref="H25">
      <formula1>$K$32:$K$35</formula1>
    </dataValidation>
    <dataValidation type="list" allowBlank="1" showInputMessage="1" showErrorMessage="1" sqref="H12">
      <formula1>$K$37:$K$38</formula1>
    </dataValidation>
    <dataValidation type="list" allowBlank="1" showInputMessage="1" showErrorMessage="1" promptTitle="Terrain" prompt="Select the condition which best describes the terrain" sqref="H7">
      <formula1>$K$32:$K$34</formula1>
    </dataValidation>
    <dataValidation type="list" allowBlank="1" showInputMessage="1" showErrorMessage="1" promptTitle="Sight Distance" prompt="Assess sight distance against design guidelines and rank accordingly" sqref="H9 H27">
      <formula1>$L$32:$L$34</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H25"/>
  <sheetViews>
    <sheetView showGridLines="0" workbookViewId="0">
      <selection activeCell="D11" sqref="D11"/>
    </sheetView>
  </sheetViews>
  <sheetFormatPr defaultColWidth="8.6640625" defaultRowHeight="14.4"/>
  <cols>
    <col min="1" max="1" width="88.88671875" customWidth="1"/>
    <col min="2" max="2" width="25.6640625" style="51" customWidth="1"/>
    <col min="3" max="7" width="8.6640625" customWidth="1"/>
    <col min="8" max="8" width="0" hidden="1" customWidth="1"/>
  </cols>
  <sheetData>
    <row r="1" spans="1:8" ht="25.8">
      <c r="A1" s="39" t="s">
        <v>396</v>
      </c>
    </row>
    <row r="2" spans="1:8">
      <c r="A2" s="246" t="s">
        <v>398</v>
      </c>
      <c r="H2" t="s">
        <v>223</v>
      </c>
    </row>
    <row r="3" spans="1:8">
      <c r="H3" t="s">
        <v>229</v>
      </c>
    </row>
    <row r="4" spans="1:8" ht="15" customHeight="1" thickBot="1">
      <c r="A4" s="227" t="s">
        <v>93</v>
      </c>
      <c r="B4" s="228" t="s">
        <v>232</v>
      </c>
      <c r="H4" t="s">
        <v>228</v>
      </c>
    </row>
    <row r="5" spans="1:8" ht="15" customHeight="1">
      <c r="A5" s="225" t="s">
        <v>92</v>
      </c>
      <c r="B5" s="226"/>
    </row>
    <row r="6" spans="1:8">
      <c r="A6" s="180" t="s">
        <v>119</v>
      </c>
      <c r="B6" s="181" t="s">
        <v>229</v>
      </c>
      <c r="H6" t="s">
        <v>224</v>
      </c>
    </row>
    <row r="7" spans="1:8">
      <c r="A7" s="180" t="s">
        <v>120</v>
      </c>
      <c r="B7" s="181" t="s">
        <v>229</v>
      </c>
      <c r="H7" t="s">
        <v>229</v>
      </c>
    </row>
    <row r="8" spans="1:8">
      <c r="A8" s="180" t="s">
        <v>472</v>
      </c>
      <c r="B8" s="181" t="s">
        <v>229</v>
      </c>
      <c r="H8" t="s">
        <v>228</v>
      </c>
    </row>
    <row r="9" spans="1:8">
      <c r="A9" s="180" t="s">
        <v>473</v>
      </c>
      <c r="B9" s="250" t="s">
        <v>229</v>
      </c>
      <c r="H9" t="s">
        <v>229</v>
      </c>
    </row>
    <row r="10" spans="1:8">
      <c r="A10" s="180"/>
      <c r="B10" s="250"/>
      <c r="H10" t="s">
        <v>228</v>
      </c>
    </row>
    <row r="11" spans="1:8">
      <c r="A11" s="192" t="s">
        <v>91</v>
      </c>
      <c r="B11" s="193"/>
    </row>
    <row r="12" spans="1:8">
      <c r="A12" s="182" t="s">
        <v>222</v>
      </c>
      <c r="B12" s="181" t="s">
        <v>229</v>
      </c>
      <c r="H12" t="s">
        <v>225</v>
      </c>
    </row>
    <row r="13" spans="1:8">
      <c r="A13" s="192" t="s">
        <v>121</v>
      </c>
      <c r="B13" s="191" t="str">
        <f>IF(B12="Yes","Yes","No")</f>
        <v>No</v>
      </c>
      <c r="H13" t="s">
        <v>229</v>
      </c>
    </row>
    <row r="14" spans="1:8">
      <c r="H14" t="s">
        <v>228</v>
      </c>
    </row>
    <row r="15" spans="1:8" s="16" customFormat="1" ht="30" customHeight="1">
      <c r="A15" s="62" t="s">
        <v>234</v>
      </c>
    </row>
    <row r="16" spans="1:8" s="16" customFormat="1" ht="30" customHeight="1">
      <c r="A16" s="62" t="s">
        <v>233</v>
      </c>
      <c r="H16" s="16" t="s">
        <v>226</v>
      </c>
    </row>
    <row r="17" spans="8:8">
      <c r="H17" t="s">
        <v>229</v>
      </c>
    </row>
    <row r="18" spans="8:8">
      <c r="H18" t="s">
        <v>228</v>
      </c>
    </row>
    <row r="20" spans="8:8">
      <c r="H20" t="s">
        <v>227</v>
      </c>
    </row>
    <row r="21" spans="8:8">
      <c r="H21" t="s">
        <v>229</v>
      </c>
    </row>
    <row r="22" spans="8:8">
      <c r="H22" t="s">
        <v>228</v>
      </c>
    </row>
    <row r="24" spans="8:8">
      <c r="H24" t="s">
        <v>230</v>
      </c>
    </row>
    <row r="25" spans="8:8">
      <c r="H25" t="s">
        <v>231</v>
      </c>
    </row>
  </sheetData>
  <mergeCells count="1">
    <mergeCell ref="B9:B10"/>
  </mergeCells>
  <dataValidations count="5">
    <dataValidation type="list" allowBlank="1" showInputMessage="1" showErrorMessage="1" sqref="B9:B10">
      <formula1>$H$17:$H$18</formula1>
    </dataValidation>
    <dataValidation type="list" allowBlank="1" showInputMessage="1" showErrorMessage="1" sqref="B12">
      <formula1>$H$21:$H$22</formula1>
    </dataValidation>
    <dataValidation type="list" allowBlank="1" showInputMessage="1" showErrorMessage="1" sqref="B6">
      <formula1>$H$3:$H$4</formula1>
    </dataValidation>
    <dataValidation type="list" allowBlank="1" showInputMessage="1" showErrorMessage="1" sqref="B7">
      <formula1>$H$7:$H$8</formula1>
    </dataValidation>
    <dataValidation type="list" allowBlank="1" showInputMessage="1" showErrorMessage="1" sqref="B8">
      <formula1>$H$9:$H$10</formula1>
    </dataValidation>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dimension ref="B1:R104"/>
  <sheetViews>
    <sheetView showGridLines="0" zoomScale="85" zoomScaleNormal="85" workbookViewId="0">
      <selection activeCell="C25" sqref="C25"/>
    </sheetView>
  </sheetViews>
  <sheetFormatPr defaultColWidth="8.6640625" defaultRowHeight="14.4" outlineLevelCol="1"/>
  <cols>
    <col min="1" max="1" width="3.6640625" style="40" customWidth="1"/>
    <col min="2" max="2" width="70.109375" customWidth="1"/>
    <col min="3" max="3" width="43.77734375" customWidth="1"/>
    <col min="4" max="4" width="37.6640625" customWidth="1"/>
    <col min="5" max="5" width="27.21875" style="36" customWidth="1"/>
    <col min="6" max="6" width="5.6640625" customWidth="1"/>
    <col min="7" max="7" width="31.88671875" style="40" customWidth="1"/>
    <col min="8" max="8" width="47.33203125" style="40" customWidth="1"/>
    <col min="9" max="9" width="11.5546875" style="41" customWidth="1"/>
    <col min="10" max="14" width="8.6640625" style="40"/>
    <col min="15" max="15" width="41.6640625" style="40" hidden="1" customWidth="1" outlineLevel="1"/>
    <col min="16" max="16" width="49.5546875" style="40" hidden="1" customWidth="1" outlineLevel="1"/>
    <col min="17" max="17" width="8.6640625" style="40" hidden="1" customWidth="1" outlineLevel="1"/>
    <col min="18" max="18" width="8.6640625" style="40" collapsed="1"/>
    <col min="19" max="16384" width="8.6640625" style="40"/>
  </cols>
  <sheetData>
    <row r="1" spans="2:18" ht="25.8">
      <c r="B1" s="39" t="s">
        <v>11</v>
      </c>
      <c r="C1" s="39"/>
      <c r="F1" t="s">
        <v>129</v>
      </c>
      <c r="G1" s="244" t="s">
        <v>397</v>
      </c>
    </row>
    <row r="2" spans="2:18" ht="11.4" customHeight="1">
      <c r="B2" s="39"/>
      <c r="C2" s="39"/>
      <c r="G2" s="244"/>
    </row>
    <row r="3" spans="2:18">
      <c r="B3" t="s">
        <v>464</v>
      </c>
      <c r="G3" s="246" t="s">
        <v>536</v>
      </c>
      <c r="O3" s="47" t="s">
        <v>211</v>
      </c>
      <c r="P3" s="47" t="s">
        <v>66</v>
      </c>
      <c r="Q3" s="47" t="s">
        <v>323</v>
      </c>
    </row>
    <row r="4" spans="2:18" ht="15" thickBot="1">
      <c r="B4" s="284" t="s">
        <v>10</v>
      </c>
      <c r="C4" s="284" t="s">
        <v>537</v>
      </c>
      <c r="D4" s="285" t="s">
        <v>474</v>
      </c>
      <c r="E4" s="285" t="s">
        <v>475</v>
      </c>
      <c r="G4" s="223" t="s">
        <v>86</v>
      </c>
      <c r="H4" s="223" t="s">
        <v>238</v>
      </c>
      <c r="I4" s="224" t="s">
        <v>46</v>
      </c>
      <c r="O4" s="42" t="s">
        <v>213</v>
      </c>
      <c r="P4" s="46" t="s">
        <v>216</v>
      </c>
      <c r="Q4" s="46" t="s">
        <v>22</v>
      </c>
    </row>
    <row r="5" spans="2:18" ht="15" thickTop="1">
      <c r="B5" s="264" t="s">
        <v>476</v>
      </c>
      <c r="C5" s="255"/>
      <c r="D5" s="256"/>
      <c r="E5" s="265"/>
      <c r="G5" s="220" t="s">
        <v>211</v>
      </c>
      <c r="H5" s="221" t="s">
        <v>328</v>
      </c>
      <c r="I5" s="222">
        <f>IF(H5="World heritage - nationally listed",10,IF(H5="Nature reserve",9,IF(H5="&gt;250 species",8,IF(H5="&gt;100 species",6,IF(H5="&gt; 50 species",4,IF(H5="&lt; 50 species",2,0))))))</f>
        <v>0</v>
      </c>
      <c r="O5" s="42" t="s">
        <v>212</v>
      </c>
      <c r="P5" s="40" t="s">
        <v>337</v>
      </c>
      <c r="Q5" s="40" t="s">
        <v>94</v>
      </c>
    </row>
    <row r="6" spans="2:18">
      <c r="B6" s="266" t="s">
        <v>403</v>
      </c>
      <c r="C6" s="252"/>
      <c r="D6" s="253"/>
      <c r="E6" s="267"/>
      <c r="G6" s="153" t="s">
        <v>134</v>
      </c>
      <c r="H6" s="151" t="s">
        <v>133</v>
      </c>
      <c r="I6" s="152">
        <f>IF(H6="Higher quality than nearby vegetation",5,0)</f>
        <v>0</v>
      </c>
      <c r="O6" s="84" t="s">
        <v>114</v>
      </c>
      <c r="P6" s="40" t="s">
        <v>338</v>
      </c>
      <c r="Q6" s="40" t="s">
        <v>95</v>
      </c>
    </row>
    <row r="7" spans="2:18">
      <c r="B7" s="268" t="s">
        <v>477</v>
      </c>
      <c r="C7" s="254"/>
      <c r="D7" s="253"/>
      <c r="E7" s="267"/>
      <c r="G7" s="150" t="s">
        <v>215</v>
      </c>
      <c r="H7" s="154" t="s">
        <v>243</v>
      </c>
      <c r="I7" s="155">
        <f>IF(H7="Threatened fauna",10,IF(H7="Priority 1 fauna",9,IF(H7="Priority 2 fauna",8,IF(H7="Priority 3 fauna",7,IF(H7="Priority 4 fauna",6,IF(H7="Other significant fauna",5,IF(H7="No significant fauna",3,0)))))))</f>
        <v>0</v>
      </c>
      <c r="O7" s="42" t="s">
        <v>217</v>
      </c>
      <c r="P7" s="40" t="s">
        <v>340</v>
      </c>
      <c r="Q7" s="40" t="s">
        <v>96</v>
      </c>
    </row>
    <row r="8" spans="2:18">
      <c r="B8" s="269" t="s">
        <v>478</v>
      </c>
      <c r="C8" s="253"/>
      <c r="D8" s="253" t="s">
        <v>479</v>
      </c>
      <c r="E8" s="267" t="s">
        <v>480</v>
      </c>
      <c r="G8" s="153" t="s">
        <v>135</v>
      </c>
      <c r="H8" s="151" t="s">
        <v>75</v>
      </c>
      <c r="I8" s="152">
        <f>IF(H8="Ecological corridors, stepping stones are present",5,0)</f>
        <v>0</v>
      </c>
      <c r="O8" s="42" t="s">
        <v>219</v>
      </c>
      <c r="P8" s="40" t="s">
        <v>239</v>
      </c>
      <c r="Q8" s="40" t="s">
        <v>97</v>
      </c>
    </row>
    <row r="9" spans="2:18">
      <c r="B9" s="269" t="s">
        <v>481</v>
      </c>
      <c r="C9" s="253"/>
      <c r="D9" s="253" t="s">
        <v>479</v>
      </c>
      <c r="E9" s="267" t="s">
        <v>482</v>
      </c>
      <c r="G9" s="153" t="s">
        <v>136</v>
      </c>
      <c r="H9" s="151" t="s">
        <v>147</v>
      </c>
      <c r="I9" s="152">
        <f>IF(H9="Presence of breeding habitat for threatened fauna",5,0)</f>
        <v>0</v>
      </c>
      <c r="O9" s="42" t="s">
        <v>220</v>
      </c>
      <c r="P9" s="40" t="s">
        <v>241</v>
      </c>
      <c r="Q9" s="40" t="s">
        <v>21</v>
      </c>
    </row>
    <row r="10" spans="2:18">
      <c r="B10" s="269" t="s">
        <v>483</v>
      </c>
      <c r="C10" s="253"/>
      <c r="D10" s="253" t="s">
        <v>479</v>
      </c>
      <c r="E10" s="267" t="s">
        <v>482</v>
      </c>
      <c r="G10" s="153" t="s">
        <v>137</v>
      </c>
      <c r="H10" s="151" t="s">
        <v>72</v>
      </c>
      <c r="I10" s="152">
        <f>IF(H10="Local isolated population of fauna present",5,0)</f>
        <v>0</v>
      </c>
      <c r="O10" s="42" t="s">
        <v>328</v>
      </c>
      <c r="P10" s="46" t="s">
        <v>74</v>
      </c>
      <c r="Q10" s="47" t="s">
        <v>324</v>
      </c>
      <c r="R10" s="47"/>
    </row>
    <row r="11" spans="2:18">
      <c r="B11" s="269" t="s">
        <v>484</v>
      </c>
      <c r="C11" s="253"/>
      <c r="D11" s="253" t="s">
        <v>415</v>
      </c>
      <c r="E11" s="267" t="s">
        <v>485</v>
      </c>
      <c r="G11" s="150" t="s">
        <v>221</v>
      </c>
      <c r="H11" s="151" t="s">
        <v>23</v>
      </c>
      <c r="I11" s="152">
        <f>IF(H11="Threatened flora (EPBC or DEC)",10,IF(H11="Priority 1 flora",8,IF(H11="Priority 2 flora",6,IF(H11="Priority 3 flora",4,IF(H11="Priority 4 flora",2,IF(H11="Other significant flora",1,0))))))</f>
        <v>0</v>
      </c>
      <c r="O11" s="48" t="s">
        <v>65</v>
      </c>
      <c r="P11" s="40" t="s">
        <v>243</v>
      </c>
      <c r="Q11" s="46" t="s">
        <v>101</v>
      </c>
    </row>
    <row r="12" spans="2:18">
      <c r="B12" s="268" t="s">
        <v>486</v>
      </c>
      <c r="C12" s="254"/>
      <c r="D12" s="253"/>
      <c r="E12" s="267"/>
      <c r="G12" s="153" t="s">
        <v>138</v>
      </c>
      <c r="H12" s="151" t="s">
        <v>53</v>
      </c>
      <c r="I12" s="152">
        <f>IF(H12="Special species present",5,0)</f>
        <v>0</v>
      </c>
      <c r="O12" s="42" t="s">
        <v>214</v>
      </c>
      <c r="P12" s="47" t="s">
        <v>67</v>
      </c>
      <c r="Q12" s="40" t="s">
        <v>99</v>
      </c>
    </row>
    <row r="13" spans="2:18" ht="41.4">
      <c r="B13" s="269" t="s">
        <v>404</v>
      </c>
      <c r="C13" s="253"/>
      <c r="D13" s="253" t="s">
        <v>487</v>
      </c>
      <c r="E13" s="267" t="s">
        <v>488</v>
      </c>
      <c r="G13" s="153" t="s">
        <v>139</v>
      </c>
      <c r="H13" s="151" t="s">
        <v>55</v>
      </c>
      <c r="I13" s="152">
        <f>IF(H13="Habitat for threatened species present",5,0)</f>
        <v>0</v>
      </c>
      <c r="O13" s="46" t="s">
        <v>133</v>
      </c>
      <c r="P13" s="46" t="s">
        <v>70</v>
      </c>
      <c r="Q13" s="40" t="s">
        <v>100</v>
      </c>
    </row>
    <row r="14" spans="2:18" ht="17.399999999999999" customHeight="1">
      <c r="B14" s="269" t="s">
        <v>405</v>
      </c>
      <c r="C14" s="253"/>
      <c r="D14" s="253" t="s">
        <v>425</v>
      </c>
      <c r="E14" s="267" t="s">
        <v>489</v>
      </c>
      <c r="G14" s="150" t="s">
        <v>330</v>
      </c>
      <c r="H14" s="151" t="s">
        <v>56</v>
      </c>
      <c r="I14" s="152">
        <f>IF(H14="TEC on site",10,IF(H14="Environmentally Sensitive Area",8,IF(H14="TEC within 1 km",7,IF(H14="PEC on site",5,IF(H14="PEC within 1 km",3,IF(H14="Other significant community",2,0))))))</f>
        <v>0</v>
      </c>
      <c r="O14" s="86" t="s">
        <v>73</v>
      </c>
      <c r="P14" s="46" t="s">
        <v>75</v>
      </c>
      <c r="Q14" s="40" t="s">
        <v>98</v>
      </c>
    </row>
    <row r="15" spans="2:18">
      <c r="B15" s="269" t="s">
        <v>406</v>
      </c>
      <c r="C15" s="253"/>
      <c r="D15" s="253" t="s">
        <v>490</v>
      </c>
      <c r="E15" s="270" t="s">
        <v>491</v>
      </c>
      <c r="G15" s="150" t="s">
        <v>332</v>
      </c>
      <c r="H15" s="151" t="s">
        <v>333</v>
      </c>
      <c r="I15" s="152">
        <f>IF(H15="&lt;1% remaining",10,IF(H15="&lt;2% remaining",9,IF(H15="&lt;5% remaining",8,IF(H15="&lt;10% remaining",7,IF(H15="&lt;30% remaining",6,IF(H15="&lt;50% remaining",3,IF(H15="&lt;80% remaining",1,0)))))))</f>
        <v>1</v>
      </c>
      <c r="O15" s="46" t="s">
        <v>283</v>
      </c>
      <c r="P15" s="47" t="s">
        <v>68</v>
      </c>
    </row>
    <row r="16" spans="2:18">
      <c r="B16" s="269" t="s">
        <v>407</v>
      </c>
      <c r="C16" s="253"/>
      <c r="D16" s="253" t="s">
        <v>490</v>
      </c>
      <c r="E16" s="270" t="s">
        <v>491</v>
      </c>
      <c r="G16" s="153" t="s">
        <v>140</v>
      </c>
      <c r="H16" s="151" t="s">
        <v>334</v>
      </c>
      <c r="I16" s="152">
        <f>IF(H16="Large remnant in otherwise cleared landscape",5,0)</f>
        <v>5</v>
      </c>
      <c r="O16" s="40" t="s">
        <v>327</v>
      </c>
      <c r="P16" s="40" t="s">
        <v>218</v>
      </c>
    </row>
    <row r="17" spans="2:16">
      <c r="B17" s="269" t="s">
        <v>409</v>
      </c>
      <c r="C17" s="253"/>
      <c r="D17" s="253" t="s">
        <v>492</v>
      </c>
      <c r="E17" s="270" t="s">
        <v>491</v>
      </c>
      <c r="G17" s="150" t="s">
        <v>335</v>
      </c>
      <c r="H17" s="151" t="s">
        <v>142</v>
      </c>
      <c r="I17" s="152">
        <f>IF(H17="Containing EP Lake, ESA, Protected, significant or conservation category",10,IF(H17="Located within wetland buffer",8,IF(H17="Located in minor wetland or creek",6,IF(H17="Isolated riverine or wetland trees",3,0))))</f>
        <v>8</v>
      </c>
      <c r="O17" s="40" t="s">
        <v>249</v>
      </c>
      <c r="P17" s="46" t="s">
        <v>147</v>
      </c>
    </row>
    <row r="18" spans="2:16">
      <c r="B18" s="269" t="s">
        <v>410</v>
      </c>
      <c r="C18" s="253"/>
      <c r="D18" s="253" t="s">
        <v>493</v>
      </c>
      <c r="E18" s="267" t="s">
        <v>485</v>
      </c>
      <c r="G18" s="150" t="s">
        <v>148</v>
      </c>
      <c r="H18" s="151" t="s">
        <v>336</v>
      </c>
      <c r="I18" s="152">
        <f>IF(H18="On a slope &gt;1:3",10,IF(H18="On a slope &gt;1:6",5,IF(H18="On a slope &gt;1:10",1,"")))</f>
        <v>1</v>
      </c>
      <c r="O18" s="40" t="s">
        <v>250</v>
      </c>
      <c r="P18" s="47" t="s">
        <v>69</v>
      </c>
    </row>
    <row r="19" spans="2:16" ht="15" thickBot="1">
      <c r="B19" s="275" t="s">
        <v>411</v>
      </c>
      <c r="C19" s="260"/>
      <c r="D19" s="260" t="s">
        <v>493</v>
      </c>
      <c r="E19" s="279" t="s">
        <v>485</v>
      </c>
      <c r="G19" s="153" t="s">
        <v>150</v>
      </c>
      <c r="H19" s="151" t="s">
        <v>153</v>
      </c>
      <c r="I19" s="152">
        <f>IF(H19="Site is predominently sandy soil",5,0)</f>
        <v>0</v>
      </c>
      <c r="O19" s="40" t="s">
        <v>251</v>
      </c>
      <c r="P19" s="87" t="s">
        <v>71</v>
      </c>
    </row>
    <row r="20" spans="2:16">
      <c r="B20" s="277" t="s">
        <v>412</v>
      </c>
      <c r="C20" s="258"/>
      <c r="D20" s="261"/>
      <c r="E20" s="278"/>
      <c r="G20" s="153" t="s">
        <v>151</v>
      </c>
      <c r="H20" s="151" t="s">
        <v>154</v>
      </c>
      <c r="I20" s="152">
        <f>IF(H20="Soil pH &lt;4",5,IF(H20="Soil pH &lt;5",3,0))</f>
        <v>0</v>
      </c>
      <c r="O20" s="40" t="s">
        <v>122</v>
      </c>
      <c r="P20" s="87" t="s">
        <v>72</v>
      </c>
    </row>
    <row r="21" spans="2:16">
      <c r="B21" s="268" t="s">
        <v>494</v>
      </c>
      <c r="C21" s="254"/>
      <c r="D21" s="253"/>
      <c r="E21" s="267"/>
      <c r="G21" s="153" t="s">
        <v>117</v>
      </c>
      <c r="H21" s="151" t="s">
        <v>155</v>
      </c>
      <c r="I21" s="152">
        <f>IF(H21="High salinity risk",5,IF(H21="Moderate salinity risk",3,IF(H21="Low salinity risk",1,0)))</f>
        <v>0</v>
      </c>
      <c r="O21" s="46" t="s">
        <v>23</v>
      </c>
      <c r="P21" s="47" t="s">
        <v>332</v>
      </c>
    </row>
    <row r="22" spans="2:16" ht="15" customHeight="1">
      <c r="B22" s="269" t="s">
        <v>413</v>
      </c>
      <c r="C22" s="253"/>
      <c r="D22" s="253" t="s">
        <v>495</v>
      </c>
      <c r="E22" s="267" t="s">
        <v>482</v>
      </c>
      <c r="G22" s="150" t="s">
        <v>240</v>
      </c>
      <c r="H22" s="151" t="s">
        <v>156</v>
      </c>
      <c r="I22" s="152">
        <f>IF(H22="Adjacent to National Park or Nature reserve",10,IF(H22="Adjacent to Shire reserve",8,IF(H22="Adjacent to Land for Wildlife or Conservation Covenant Land",6,0)))</f>
        <v>0</v>
      </c>
      <c r="O22" s="47" t="s">
        <v>52</v>
      </c>
      <c r="P22" s="40" t="s">
        <v>29</v>
      </c>
    </row>
    <row r="23" spans="2:16">
      <c r="B23" s="269" t="s">
        <v>496</v>
      </c>
      <c r="C23" s="253"/>
      <c r="D23" s="253" t="s">
        <v>497</v>
      </c>
      <c r="E23" s="267" t="s">
        <v>498</v>
      </c>
      <c r="G23" s="153" t="s">
        <v>141</v>
      </c>
      <c r="H23" s="151" t="s">
        <v>115</v>
      </c>
      <c r="I23" s="152">
        <f>IF(H23="Through sole corridor to conservation area",5,0)</f>
        <v>0</v>
      </c>
      <c r="O23" s="46" t="s">
        <v>329</v>
      </c>
      <c r="P23" s="40" t="s">
        <v>30</v>
      </c>
    </row>
    <row r="24" spans="2:16">
      <c r="B24" s="269" t="s">
        <v>499</v>
      </c>
      <c r="C24" s="253"/>
      <c r="D24" s="253" t="s">
        <v>500</v>
      </c>
      <c r="E24" s="267" t="s">
        <v>498</v>
      </c>
      <c r="G24" s="150" t="s">
        <v>244</v>
      </c>
      <c r="H24" s="151" t="s">
        <v>336</v>
      </c>
      <c r="I24" s="152">
        <f>IF(H24="On a slope &gt;1:3",10,IF(H24="On a slope &gt;1:6",5,IF(H24="On a slope &gt;1:10",1,"")))</f>
        <v>1</v>
      </c>
      <c r="O24" s="46" t="s">
        <v>53</v>
      </c>
      <c r="P24" s="40" t="s">
        <v>31</v>
      </c>
    </row>
    <row r="25" spans="2:16">
      <c r="B25" s="269" t="s">
        <v>501</v>
      </c>
      <c r="C25" s="253"/>
      <c r="D25" s="253" t="s">
        <v>415</v>
      </c>
      <c r="E25" s="267" t="s">
        <v>485</v>
      </c>
      <c r="G25" s="153" t="s">
        <v>150</v>
      </c>
      <c r="H25" s="151" t="s">
        <v>153</v>
      </c>
      <c r="I25" s="152">
        <f>IF(H25="Site is predominently sandy soil",5,0)</f>
        <v>0</v>
      </c>
      <c r="O25" s="47" t="s">
        <v>313</v>
      </c>
      <c r="P25" s="40" t="s">
        <v>32</v>
      </c>
    </row>
    <row r="26" spans="2:16">
      <c r="B26" s="268" t="s">
        <v>486</v>
      </c>
      <c r="C26" s="254"/>
      <c r="D26" s="253"/>
      <c r="E26" s="267"/>
      <c r="G26" s="153" t="s">
        <v>151</v>
      </c>
      <c r="H26" s="151" t="s">
        <v>154</v>
      </c>
      <c r="I26" s="152">
        <f>IF(H26="Soil pH &lt;4",5,IF(H26="Soil pH &lt;5",3,0))</f>
        <v>0</v>
      </c>
      <c r="O26" s="46" t="s">
        <v>54</v>
      </c>
      <c r="P26" s="40" t="s">
        <v>33</v>
      </c>
    </row>
    <row r="27" spans="2:16">
      <c r="B27" s="269" t="s">
        <v>414</v>
      </c>
      <c r="C27" s="253"/>
      <c r="D27" s="253" t="s">
        <v>425</v>
      </c>
      <c r="E27" s="267" t="s">
        <v>489</v>
      </c>
      <c r="G27" s="153" t="s">
        <v>117</v>
      </c>
      <c r="H27" s="151" t="s">
        <v>155</v>
      </c>
      <c r="I27" s="152">
        <f>IF(H27="High salinity risk",5,IF(H27="Moderate salinity risk",3,IF(H27="Low salinity risk",1,0)))</f>
        <v>0</v>
      </c>
      <c r="O27" s="46" t="s">
        <v>55</v>
      </c>
      <c r="P27" s="40" t="s">
        <v>34</v>
      </c>
    </row>
    <row r="28" spans="2:16">
      <c r="B28" s="269" t="s">
        <v>416</v>
      </c>
      <c r="C28" s="253"/>
      <c r="D28" s="253" t="s">
        <v>435</v>
      </c>
      <c r="E28" s="267" t="s">
        <v>489</v>
      </c>
      <c r="G28" s="153" t="s">
        <v>325</v>
      </c>
      <c r="H28" s="151" t="s">
        <v>17</v>
      </c>
      <c r="I28" s="152">
        <f>IF(H28="Likely to result in nutrient export",5,0)</f>
        <v>0</v>
      </c>
      <c r="O28" s="47" t="s">
        <v>330</v>
      </c>
      <c r="P28" s="40" t="s">
        <v>333</v>
      </c>
    </row>
    <row r="29" spans="2:16">
      <c r="B29" s="269" t="s">
        <v>417</v>
      </c>
      <c r="C29" s="253"/>
      <c r="D29" s="253" t="s">
        <v>435</v>
      </c>
      <c r="E29" s="267" t="s">
        <v>489</v>
      </c>
      <c r="G29" s="153" t="s">
        <v>326</v>
      </c>
      <c r="H29" s="151" t="s">
        <v>18</v>
      </c>
      <c r="I29" s="152">
        <f>IF(H29="In estuarine or swampy area likely to generate acid",5,0)</f>
        <v>0</v>
      </c>
      <c r="O29" s="40" t="s">
        <v>24</v>
      </c>
      <c r="P29" s="47" t="s">
        <v>57</v>
      </c>
    </row>
    <row r="30" spans="2:16" ht="15" thickBot="1">
      <c r="B30" s="271" t="s">
        <v>418</v>
      </c>
      <c r="C30" s="257"/>
      <c r="D30" s="257" t="s">
        <v>435</v>
      </c>
      <c r="E30" s="272" t="s">
        <v>489</v>
      </c>
      <c r="G30" s="150" t="s">
        <v>247</v>
      </c>
      <c r="H30" s="151" t="s">
        <v>20</v>
      </c>
      <c r="I30" s="152">
        <f>IF(H30="Area or nearby area suffers from flooding",10,IF(H30="Water table within 1 m of surface",4,IF(H30="Clay soils",2,0)))</f>
        <v>0</v>
      </c>
      <c r="O30" s="40" t="s">
        <v>25</v>
      </c>
      <c r="P30" s="40" t="s">
        <v>334</v>
      </c>
    </row>
    <row r="31" spans="2:16">
      <c r="B31" s="273" t="s">
        <v>419</v>
      </c>
      <c r="C31" s="262"/>
      <c r="D31" s="263"/>
      <c r="E31" s="274"/>
      <c r="G31" s="150" t="s">
        <v>3</v>
      </c>
      <c r="H31" s="154" t="s">
        <v>21</v>
      </c>
      <c r="I31" s="152">
        <f>IF(H31="Contains Indigenous artifacts Registered Heritage site",10,IF(H31="Registered ethnographic site",5,IF(H31="Contains stored data",4,IF(H31="Site of European Heritage eg school, building",5,IF(H31="Site of other historical significance",3,0)))))</f>
        <v>0</v>
      </c>
      <c r="O31" s="40" t="s">
        <v>26</v>
      </c>
      <c r="P31" s="46" t="s">
        <v>58</v>
      </c>
    </row>
    <row r="32" spans="2:16">
      <c r="B32" s="268" t="s">
        <v>502</v>
      </c>
      <c r="C32" s="254"/>
      <c r="D32" s="253"/>
      <c r="E32" s="267"/>
      <c r="G32" s="150" t="s">
        <v>4</v>
      </c>
      <c r="H32" s="151" t="s">
        <v>98</v>
      </c>
      <c r="I32" s="152">
        <f>IF(H32="High Visual amenity / beauty",10,IF(H32="Unusual Landscape Character",5,IF(H32="Local tourist spot ",5,0)))</f>
        <v>0</v>
      </c>
      <c r="O32" s="40" t="s">
        <v>27</v>
      </c>
      <c r="P32" s="47" t="s">
        <v>319</v>
      </c>
    </row>
    <row r="33" spans="2:16" ht="15.6" customHeight="1">
      <c r="B33" s="269" t="s">
        <v>420</v>
      </c>
      <c r="C33" s="253"/>
      <c r="D33" s="253" t="s">
        <v>495</v>
      </c>
      <c r="E33" s="267" t="s">
        <v>482</v>
      </c>
      <c r="G33" s="150"/>
      <c r="H33" s="151"/>
      <c r="I33" s="152"/>
      <c r="O33" s="40" t="s">
        <v>28</v>
      </c>
      <c r="P33" s="47" t="s">
        <v>149</v>
      </c>
    </row>
    <row r="34" spans="2:16">
      <c r="B34" s="269" t="s">
        <v>496</v>
      </c>
      <c r="C34" s="253"/>
      <c r="D34" s="253" t="s">
        <v>497</v>
      </c>
      <c r="E34" s="267" t="s">
        <v>498</v>
      </c>
      <c r="G34" s="151" t="s">
        <v>248</v>
      </c>
      <c r="H34" s="156" t="s">
        <v>248</v>
      </c>
      <c r="I34" s="152">
        <f>SUM(I5:I30)</f>
        <v>16</v>
      </c>
      <c r="O34" s="40" t="s">
        <v>331</v>
      </c>
      <c r="P34" s="40" t="s">
        <v>245</v>
      </c>
    </row>
    <row r="35" spans="2:16">
      <c r="B35" s="268" t="s">
        <v>486</v>
      </c>
      <c r="C35" s="254"/>
      <c r="D35" s="253"/>
      <c r="E35" s="267"/>
      <c r="G35" s="189" t="s">
        <v>45</v>
      </c>
      <c r="H35" s="190"/>
      <c r="I35" s="191">
        <f>IF(I34&gt;100, 4,IF(I5=10,4,(IF(I7=10,4,IF(I11=10,4,IF(I14=10,4,IF(I15=10,4,I37)))))))</f>
        <v>1</v>
      </c>
      <c r="O35" s="46" t="s">
        <v>56</v>
      </c>
      <c r="P35" s="40" t="s">
        <v>35</v>
      </c>
    </row>
    <row r="36" spans="2:16">
      <c r="B36" s="269" t="s">
        <v>422</v>
      </c>
      <c r="C36" s="253"/>
      <c r="D36" s="253" t="s">
        <v>493</v>
      </c>
      <c r="E36" s="267" t="s">
        <v>485</v>
      </c>
      <c r="I36" s="149"/>
      <c r="O36" s="47" t="s">
        <v>316</v>
      </c>
      <c r="P36" s="40" t="s">
        <v>336</v>
      </c>
    </row>
    <row r="37" spans="2:16">
      <c r="B37" s="269" t="s">
        <v>416</v>
      </c>
      <c r="C37" s="253"/>
      <c r="D37" s="253" t="s">
        <v>435</v>
      </c>
      <c r="E37" s="267" t="s">
        <v>489</v>
      </c>
      <c r="I37" s="85">
        <f>ROUND(I34/25,0)</f>
        <v>1</v>
      </c>
      <c r="O37" s="46" t="s">
        <v>144</v>
      </c>
    </row>
    <row r="38" spans="2:16">
      <c r="B38" s="269" t="s">
        <v>417</v>
      </c>
      <c r="C38" s="253"/>
      <c r="D38" s="253" t="s">
        <v>435</v>
      </c>
      <c r="E38" s="267" t="s">
        <v>489</v>
      </c>
      <c r="O38" s="46" t="s">
        <v>142</v>
      </c>
      <c r="P38" s="47" t="s">
        <v>320</v>
      </c>
    </row>
    <row r="39" spans="2:16" ht="15" thickBot="1">
      <c r="B39" s="275" t="s">
        <v>418</v>
      </c>
      <c r="C39" s="260"/>
      <c r="D39" s="260" t="s">
        <v>435</v>
      </c>
      <c r="E39" s="279" t="s">
        <v>489</v>
      </c>
      <c r="O39" s="46" t="s">
        <v>143</v>
      </c>
      <c r="P39" s="46" t="s">
        <v>152</v>
      </c>
    </row>
    <row r="40" spans="2:16">
      <c r="B40" s="277" t="s">
        <v>423</v>
      </c>
      <c r="C40" s="258"/>
      <c r="D40" s="261"/>
      <c r="E40" s="278"/>
      <c r="O40" s="46" t="s">
        <v>146</v>
      </c>
      <c r="P40" s="46" t="s">
        <v>153</v>
      </c>
    </row>
    <row r="41" spans="2:16" ht="15.6" customHeight="1">
      <c r="B41" s="269" t="s">
        <v>503</v>
      </c>
      <c r="C41" s="253"/>
      <c r="D41" s="253" t="s">
        <v>495</v>
      </c>
      <c r="E41" s="267" t="s">
        <v>482</v>
      </c>
      <c r="O41" s="46" t="s">
        <v>145</v>
      </c>
      <c r="P41" s="47" t="s">
        <v>321</v>
      </c>
    </row>
    <row r="42" spans="2:16">
      <c r="B42" s="269" t="s">
        <v>496</v>
      </c>
      <c r="C42" s="253"/>
      <c r="D42" s="253" t="s">
        <v>497</v>
      </c>
      <c r="E42" s="267" t="s">
        <v>498</v>
      </c>
      <c r="O42" s="47" t="s">
        <v>314</v>
      </c>
      <c r="P42" s="40" t="s">
        <v>339</v>
      </c>
    </row>
    <row r="43" spans="2:16" ht="15" thickBot="1">
      <c r="B43" s="271" t="s">
        <v>424</v>
      </c>
      <c r="C43" s="257"/>
      <c r="D43" s="257" t="s">
        <v>425</v>
      </c>
      <c r="E43" s="272" t="s">
        <v>489</v>
      </c>
      <c r="O43" s="40" t="s">
        <v>38</v>
      </c>
      <c r="P43" s="40" t="s">
        <v>246</v>
      </c>
    </row>
    <row r="44" spans="2:16">
      <c r="B44" s="273" t="s">
        <v>426</v>
      </c>
      <c r="C44" s="262"/>
      <c r="D44" s="263"/>
      <c r="E44" s="274"/>
      <c r="O44" s="40" t="s">
        <v>39</v>
      </c>
      <c r="P44" s="46" t="s">
        <v>154</v>
      </c>
    </row>
    <row r="45" spans="2:16" ht="41.4">
      <c r="B45" s="269" t="s">
        <v>404</v>
      </c>
      <c r="C45" s="253"/>
      <c r="D45" s="253" t="s">
        <v>487</v>
      </c>
      <c r="E45" s="267" t="s">
        <v>488</v>
      </c>
      <c r="O45" s="40" t="s">
        <v>40</v>
      </c>
      <c r="P45" s="47" t="s">
        <v>322</v>
      </c>
    </row>
    <row r="46" spans="2:16" ht="27.6">
      <c r="B46" s="269" t="s">
        <v>417</v>
      </c>
      <c r="C46" s="253"/>
      <c r="D46" s="253" t="s">
        <v>504</v>
      </c>
      <c r="E46" s="267" t="s">
        <v>505</v>
      </c>
      <c r="O46" s="46" t="s">
        <v>156</v>
      </c>
      <c r="P46" s="40" t="s">
        <v>341</v>
      </c>
    </row>
    <row r="47" spans="2:16" ht="15" thickBot="1">
      <c r="B47" s="275" t="s">
        <v>506</v>
      </c>
      <c r="C47" s="260"/>
      <c r="D47" s="260" t="s">
        <v>507</v>
      </c>
      <c r="E47" s="276" t="s">
        <v>508</v>
      </c>
      <c r="O47" s="47" t="s">
        <v>315</v>
      </c>
      <c r="P47" s="40" t="s">
        <v>36</v>
      </c>
    </row>
    <row r="48" spans="2:16">
      <c r="B48" s="277" t="s">
        <v>427</v>
      </c>
      <c r="C48" s="258"/>
      <c r="D48" s="261"/>
      <c r="E48" s="278"/>
      <c r="O48" s="40" t="s">
        <v>242</v>
      </c>
      <c r="P48" s="40" t="s">
        <v>37</v>
      </c>
    </row>
    <row r="49" spans="2:16" ht="41.4">
      <c r="B49" s="269" t="s">
        <v>404</v>
      </c>
      <c r="C49" s="253"/>
      <c r="D49" s="253" t="s">
        <v>487</v>
      </c>
      <c r="E49" s="267" t="s">
        <v>488</v>
      </c>
      <c r="O49" s="46" t="s">
        <v>115</v>
      </c>
      <c r="P49" s="46" t="s">
        <v>155</v>
      </c>
    </row>
    <row r="50" spans="2:16">
      <c r="B50" s="269" t="s">
        <v>428</v>
      </c>
      <c r="C50" s="253"/>
      <c r="D50" s="253" t="s">
        <v>509</v>
      </c>
      <c r="E50" s="267" t="s">
        <v>489</v>
      </c>
      <c r="O50" s="47" t="s">
        <v>317</v>
      </c>
    </row>
    <row r="51" spans="2:16">
      <c r="B51" s="269" t="s">
        <v>424</v>
      </c>
      <c r="C51" s="253"/>
      <c r="D51" s="253" t="s">
        <v>425</v>
      </c>
      <c r="E51" s="267" t="s">
        <v>489</v>
      </c>
      <c r="O51" s="40" t="s">
        <v>41</v>
      </c>
    </row>
    <row r="52" spans="2:16">
      <c r="B52" s="269" t="s">
        <v>429</v>
      </c>
      <c r="C52" s="253"/>
      <c r="D52" s="253" t="s">
        <v>425</v>
      </c>
      <c r="E52" s="267" t="s">
        <v>489</v>
      </c>
      <c r="O52" s="46" t="s">
        <v>17</v>
      </c>
    </row>
    <row r="53" spans="2:16">
      <c r="B53" s="269" t="s">
        <v>430</v>
      </c>
      <c r="C53" s="253"/>
      <c r="D53" s="253" t="s">
        <v>425</v>
      </c>
      <c r="E53" s="267" t="s">
        <v>489</v>
      </c>
      <c r="O53" s="47" t="s">
        <v>318</v>
      </c>
    </row>
    <row r="54" spans="2:16" ht="15" thickBot="1">
      <c r="B54" s="271" t="s">
        <v>431</v>
      </c>
      <c r="C54" s="257"/>
      <c r="D54" s="257" t="s">
        <v>510</v>
      </c>
      <c r="E54" s="272" t="s">
        <v>489</v>
      </c>
      <c r="O54" s="40" t="s">
        <v>42</v>
      </c>
    </row>
    <row r="55" spans="2:16">
      <c r="B55" s="273" t="s">
        <v>432</v>
      </c>
      <c r="C55" s="262"/>
      <c r="D55" s="263"/>
      <c r="E55" s="274"/>
      <c r="O55" s="46" t="s">
        <v>18</v>
      </c>
    </row>
    <row r="56" spans="2:16" ht="27.6">
      <c r="B56" s="269" t="s">
        <v>433</v>
      </c>
      <c r="C56" s="253"/>
      <c r="D56" s="253" t="s">
        <v>511</v>
      </c>
      <c r="E56" s="267" t="s">
        <v>512</v>
      </c>
      <c r="O56" s="47" t="s">
        <v>247</v>
      </c>
    </row>
    <row r="57" spans="2:16">
      <c r="B57" s="269" t="s">
        <v>434</v>
      </c>
      <c r="C57" s="253"/>
      <c r="D57" s="253" t="s">
        <v>513</v>
      </c>
      <c r="E57" s="270" t="s">
        <v>514</v>
      </c>
      <c r="O57" s="46" t="s">
        <v>19</v>
      </c>
    </row>
    <row r="58" spans="2:16">
      <c r="B58" s="269" t="s">
        <v>436</v>
      </c>
      <c r="C58" s="253"/>
      <c r="D58" s="253" t="s">
        <v>515</v>
      </c>
      <c r="E58" s="270" t="s">
        <v>514</v>
      </c>
      <c r="O58" s="42" t="s">
        <v>43</v>
      </c>
    </row>
    <row r="59" spans="2:16">
      <c r="B59" s="269" t="s">
        <v>437</v>
      </c>
      <c r="C59" s="253"/>
      <c r="D59" s="253" t="s">
        <v>435</v>
      </c>
      <c r="E59" s="270" t="s">
        <v>514</v>
      </c>
      <c r="O59" s="42" t="s">
        <v>44</v>
      </c>
    </row>
    <row r="60" spans="2:16">
      <c r="B60" s="269" t="s">
        <v>438</v>
      </c>
      <c r="C60" s="253"/>
      <c r="D60" s="253" t="s">
        <v>435</v>
      </c>
      <c r="E60" s="270" t="s">
        <v>514</v>
      </c>
      <c r="O60" s="46" t="s">
        <v>20</v>
      </c>
    </row>
    <row r="61" spans="2:16">
      <c r="B61" s="269" t="s">
        <v>439</v>
      </c>
      <c r="C61" s="253"/>
      <c r="D61" s="253" t="s">
        <v>435</v>
      </c>
      <c r="E61" s="270" t="s">
        <v>514</v>
      </c>
    </row>
    <row r="62" spans="2:16">
      <c r="B62" s="269" t="s">
        <v>440</v>
      </c>
      <c r="C62" s="253"/>
      <c r="D62" s="253" t="s">
        <v>435</v>
      </c>
      <c r="E62" s="270" t="s">
        <v>514</v>
      </c>
    </row>
    <row r="63" spans="2:16" ht="15" thickBot="1">
      <c r="B63" s="275" t="s">
        <v>441</v>
      </c>
      <c r="C63" s="260"/>
      <c r="D63" s="260" t="s">
        <v>435</v>
      </c>
      <c r="E63" s="276" t="s">
        <v>514</v>
      </c>
    </row>
    <row r="64" spans="2:16">
      <c r="B64" s="277" t="s">
        <v>442</v>
      </c>
      <c r="C64" s="258"/>
      <c r="D64" s="261"/>
      <c r="E64" s="278"/>
    </row>
    <row r="65" spans="2:5" ht="41.4">
      <c r="B65" s="269" t="s">
        <v>404</v>
      </c>
      <c r="C65" s="253"/>
      <c r="D65" s="253" t="s">
        <v>487</v>
      </c>
      <c r="E65" s="267" t="s">
        <v>488</v>
      </c>
    </row>
    <row r="66" spans="2:5">
      <c r="B66" s="269" t="s">
        <v>443</v>
      </c>
      <c r="C66" s="253"/>
      <c r="D66" s="253" t="s">
        <v>456</v>
      </c>
      <c r="E66" s="267" t="s">
        <v>489</v>
      </c>
    </row>
    <row r="67" spans="2:5">
      <c r="B67" s="269" t="s">
        <v>405</v>
      </c>
      <c r="C67" s="253"/>
      <c r="D67" s="253" t="s">
        <v>425</v>
      </c>
      <c r="E67" s="267" t="s">
        <v>489</v>
      </c>
    </row>
    <row r="68" spans="2:5">
      <c r="B68" s="269" t="s">
        <v>516</v>
      </c>
      <c r="C68" s="253"/>
      <c r="D68" s="253" t="s">
        <v>425</v>
      </c>
      <c r="E68" s="267" t="s">
        <v>489</v>
      </c>
    </row>
    <row r="69" spans="2:5">
      <c r="B69" s="269" t="s">
        <v>444</v>
      </c>
      <c r="C69" s="253"/>
      <c r="D69" s="253" t="s">
        <v>425</v>
      </c>
      <c r="E69" s="267" t="s">
        <v>489</v>
      </c>
    </row>
    <row r="70" spans="2:5">
      <c r="B70" s="269" t="s">
        <v>416</v>
      </c>
      <c r="C70" s="253"/>
      <c r="D70" s="253" t="s">
        <v>435</v>
      </c>
      <c r="E70" s="267" t="s">
        <v>489</v>
      </c>
    </row>
    <row r="71" spans="2:5">
      <c r="B71" s="269" t="s">
        <v>445</v>
      </c>
      <c r="C71" s="253"/>
      <c r="D71" s="253" t="s">
        <v>421</v>
      </c>
      <c r="E71" s="270" t="s">
        <v>517</v>
      </c>
    </row>
    <row r="72" spans="2:5">
      <c r="B72" s="269" t="s">
        <v>446</v>
      </c>
      <c r="C72" s="253"/>
      <c r="D72" s="253" t="s">
        <v>447</v>
      </c>
      <c r="E72" s="270" t="s">
        <v>518</v>
      </c>
    </row>
    <row r="73" spans="2:5">
      <c r="B73" s="269" t="s">
        <v>448</v>
      </c>
      <c r="C73" s="253"/>
      <c r="D73" s="253" t="s">
        <v>408</v>
      </c>
      <c r="E73" s="270" t="s">
        <v>519</v>
      </c>
    </row>
    <row r="74" spans="2:5" ht="15" thickBot="1">
      <c r="B74" s="271" t="s">
        <v>449</v>
      </c>
      <c r="C74" s="257"/>
      <c r="D74" s="257" t="s">
        <v>456</v>
      </c>
      <c r="E74" s="272" t="s">
        <v>489</v>
      </c>
    </row>
    <row r="75" spans="2:5">
      <c r="B75" s="273" t="s">
        <v>450</v>
      </c>
      <c r="C75" s="262"/>
      <c r="D75" s="263"/>
      <c r="E75" s="274"/>
    </row>
    <row r="76" spans="2:5" ht="27.6">
      <c r="B76" s="269" t="s">
        <v>433</v>
      </c>
      <c r="C76" s="253"/>
      <c r="D76" s="253" t="s">
        <v>451</v>
      </c>
      <c r="E76" s="267" t="s">
        <v>520</v>
      </c>
    </row>
    <row r="77" spans="2:5">
      <c r="B77" s="269" t="s">
        <v>452</v>
      </c>
      <c r="C77" s="253"/>
      <c r="D77" s="253" t="s">
        <v>510</v>
      </c>
      <c r="E77" s="270" t="s">
        <v>521</v>
      </c>
    </row>
    <row r="78" spans="2:5">
      <c r="B78" s="269" t="s">
        <v>453</v>
      </c>
      <c r="C78" s="253"/>
      <c r="D78" s="253" t="s">
        <v>510</v>
      </c>
      <c r="E78" s="270" t="s">
        <v>521</v>
      </c>
    </row>
    <row r="79" spans="2:5">
      <c r="B79" s="269" t="s">
        <v>437</v>
      </c>
      <c r="C79" s="253"/>
      <c r="D79" s="253" t="s">
        <v>435</v>
      </c>
      <c r="E79" s="267" t="s">
        <v>489</v>
      </c>
    </row>
    <row r="80" spans="2:5">
      <c r="B80" s="269" t="s">
        <v>439</v>
      </c>
      <c r="C80" s="253"/>
      <c r="D80" s="253" t="s">
        <v>435</v>
      </c>
      <c r="E80" s="267" t="s">
        <v>489</v>
      </c>
    </row>
    <row r="81" spans="2:5">
      <c r="B81" s="269" t="s">
        <v>440</v>
      </c>
      <c r="C81" s="253"/>
      <c r="D81" s="253" t="s">
        <v>435</v>
      </c>
      <c r="E81" s="267" t="s">
        <v>489</v>
      </c>
    </row>
    <row r="82" spans="2:5">
      <c r="B82" s="269" t="s">
        <v>441</v>
      </c>
      <c r="C82" s="253"/>
      <c r="D82" s="253" t="s">
        <v>435</v>
      </c>
      <c r="E82" s="267" t="s">
        <v>489</v>
      </c>
    </row>
    <row r="83" spans="2:5">
      <c r="B83" s="269" t="s">
        <v>454</v>
      </c>
      <c r="C83" s="253"/>
      <c r="D83" s="253" t="s">
        <v>435</v>
      </c>
      <c r="E83" s="267" t="s">
        <v>489</v>
      </c>
    </row>
    <row r="84" spans="2:5" ht="15" thickBot="1">
      <c r="B84" s="275" t="s">
        <v>455</v>
      </c>
      <c r="C84" s="260"/>
      <c r="D84" s="260" t="s">
        <v>425</v>
      </c>
      <c r="E84" s="279" t="s">
        <v>489</v>
      </c>
    </row>
    <row r="85" spans="2:5">
      <c r="B85" s="277" t="s">
        <v>457</v>
      </c>
      <c r="C85" s="258"/>
      <c r="D85" s="261"/>
      <c r="E85" s="278"/>
    </row>
    <row r="86" spans="2:5" ht="41.4">
      <c r="B86" s="269" t="s">
        <v>404</v>
      </c>
      <c r="C86" s="253"/>
      <c r="D86" s="253" t="s">
        <v>487</v>
      </c>
      <c r="E86" s="267" t="s">
        <v>488</v>
      </c>
    </row>
    <row r="87" spans="2:5">
      <c r="B87" s="269" t="s">
        <v>458</v>
      </c>
      <c r="C87" s="253"/>
      <c r="D87" s="253" t="s">
        <v>509</v>
      </c>
      <c r="E87" s="267" t="s">
        <v>489</v>
      </c>
    </row>
    <row r="88" spans="2:5">
      <c r="B88" s="269" t="s">
        <v>431</v>
      </c>
      <c r="C88" s="253"/>
      <c r="D88" s="253" t="s">
        <v>510</v>
      </c>
      <c r="E88" s="267" t="s">
        <v>489</v>
      </c>
    </row>
    <row r="89" spans="2:5">
      <c r="B89" s="269" t="s">
        <v>459</v>
      </c>
      <c r="C89" s="253"/>
      <c r="D89" s="253" t="s">
        <v>522</v>
      </c>
      <c r="E89" s="267" t="s">
        <v>489</v>
      </c>
    </row>
    <row r="90" spans="2:5">
      <c r="B90" s="269" t="s">
        <v>460</v>
      </c>
      <c r="C90" s="253"/>
      <c r="D90" s="253" t="s">
        <v>523</v>
      </c>
      <c r="E90" s="270" t="s">
        <v>524</v>
      </c>
    </row>
    <row r="91" spans="2:5">
      <c r="B91" s="269" t="s">
        <v>461</v>
      </c>
      <c r="C91" s="253"/>
      <c r="D91" s="253" t="s">
        <v>525</v>
      </c>
      <c r="E91" s="267" t="s">
        <v>489</v>
      </c>
    </row>
    <row r="92" spans="2:5">
      <c r="B92" s="269" t="s">
        <v>462</v>
      </c>
      <c r="C92" s="253"/>
      <c r="D92" s="253" t="s">
        <v>515</v>
      </c>
      <c r="E92" s="267" t="s">
        <v>489</v>
      </c>
    </row>
    <row r="93" spans="2:5" ht="15" thickBot="1">
      <c r="B93" s="271" t="s">
        <v>463</v>
      </c>
      <c r="C93" s="257"/>
      <c r="D93" s="257" t="s">
        <v>435</v>
      </c>
      <c r="E93" s="272" t="s">
        <v>489</v>
      </c>
    </row>
    <row r="94" spans="2:5">
      <c r="B94" s="280" t="s">
        <v>526</v>
      </c>
      <c r="C94" s="259"/>
      <c r="D94" s="259"/>
      <c r="E94" s="281"/>
    </row>
    <row r="95" spans="2:5">
      <c r="B95" s="266" t="s">
        <v>527</v>
      </c>
      <c r="C95" s="252"/>
      <c r="D95" s="252"/>
      <c r="E95" s="282"/>
    </row>
    <row r="96" spans="2:5">
      <c r="B96" s="269" t="s">
        <v>528</v>
      </c>
      <c r="C96" s="253"/>
      <c r="D96" s="253" t="s">
        <v>529</v>
      </c>
      <c r="E96" s="267" t="s">
        <v>530</v>
      </c>
    </row>
    <row r="97" spans="2:5">
      <c r="B97" s="269" t="s">
        <v>94</v>
      </c>
      <c r="C97" s="253"/>
      <c r="D97" s="253" t="s">
        <v>529</v>
      </c>
      <c r="E97" s="267" t="s">
        <v>530</v>
      </c>
    </row>
    <row r="98" spans="2:5">
      <c r="B98" s="269" t="s">
        <v>531</v>
      </c>
      <c r="C98" s="253"/>
      <c r="D98" s="253" t="s">
        <v>529</v>
      </c>
      <c r="E98" s="267" t="s">
        <v>530</v>
      </c>
    </row>
    <row r="99" spans="2:5" ht="27.6">
      <c r="B99" s="269" t="s">
        <v>532</v>
      </c>
      <c r="C99" s="253"/>
      <c r="D99" s="253" t="s">
        <v>533</v>
      </c>
      <c r="E99" s="267" t="s">
        <v>530</v>
      </c>
    </row>
    <row r="100" spans="2:5" ht="15" thickBot="1">
      <c r="B100" s="275" t="s">
        <v>97</v>
      </c>
      <c r="C100" s="260"/>
      <c r="D100" s="260" t="s">
        <v>525</v>
      </c>
      <c r="E100" s="279" t="s">
        <v>498</v>
      </c>
    </row>
    <row r="101" spans="2:5">
      <c r="B101" s="273" t="s">
        <v>534</v>
      </c>
      <c r="C101" s="262"/>
      <c r="D101" s="262"/>
      <c r="E101" s="283"/>
    </row>
    <row r="102" spans="2:5">
      <c r="B102" s="269" t="s">
        <v>101</v>
      </c>
      <c r="C102" s="253"/>
      <c r="D102" s="253" t="s">
        <v>535</v>
      </c>
      <c r="E102" s="267" t="s">
        <v>485</v>
      </c>
    </row>
    <row r="103" spans="2:5">
      <c r="B103" s="269" t="s">
        <v>99</v>
      </c>
      <c r="C103" s="253"/>
      <c r="D103" s="253" t="s">
        <v>535</v>
      </c>
      <c r="E103" s="267" t="s">
        <v>485</v>
      </c>
    </row>
    <row r="104" spans="2:5" ht="15" thickBot="1">
      <c r="B104" s="275" t="s">
        <v>100</v>
      </c>
      <c r="C104" s="260"/>
      <c r="D104" s="260" t="s">
        <v>525</v>
      </c>
      <c r="E104" s="279" t="s">
        <v>498</v>
      </c>
    </row>
  </sheetData>
  <dataConsolidate/>
  <phoneticPr fontId="29"/>
  <dataValidations xWindow="422" yWindow="336" count="25">
    <dataValidation type="list" allowBlank="1" showInputMessage="1" showErrorMessage="1" promptTitle="Biodiversity" prompt="Assess biodiversity significance" sqref="H5">
      <formula1>$O$4:$O$10</formula1>
    </dataValidation>
    <dataValidation type="list" allowBlank="1" showInputMessage="1" showErrorMessage="1" promptTitle="Possible factor" prompt="Is high quality vegetation a factor" sqref="H6">
      <formula1>$O$12:$O$13</formula1>
    </dataValidation>
    <dataValidation type="list" allowBlank="1" showInputMessage="1" showErrorMessage="1" promptTitle="Possible Factor" prompt="Are corridors a factor" sqref="H8">
      <formula1>$P$13:$P$14</formula1>
    </dataValidation>
    <dataValidation type="list" allowBlank="1" showInputMessage="1" showErrorMessage="1" promptTitle="Possible Factor" prompt="Is breeding habitat a factor" sqref="H9">
      <formula1>$P$16:$P$17</formula1>
    </dataValidation>
    <dataValidation type="list" allowBlank="1" showInputMessage="1" showErrorMessage="1" promptTitle="Possible Factor" prompt="Are isolated populations a factor" sqref="H10">
      <formula1>$P$19:$P$20</formula1>
    </dataValidation>
    <dataValidation type="list" allowBlank="1" showInputMessage="1" showErrorMessage="1" promptTitle="Flora" prompt="Assess significance of flora" sqref="H11">
      <formula1>$O$15:$O$21</formula1>
    </dataValidation>
    <dataValidation type="list" allowBlank="1" showInputMessage="1" showErrorMessage="1" promptTitle="Possible Factor" prompt="Are special species a factor" sqref="H12">
      <formula1>$O$23:$O$24</formula1>
    </dataValidation>
    <dataValidation type="list" allowBlank="1" showInputMessage="1" showErrorMessage="1" promptTitle="TEC" prompt="Assess significance of ecological communities" sqref="H14">
      <formula1>$O$29:$O$35</formula1>
    </dataValidation>
    <dataValidation type="list" allowBlank="1" showInputMessage="1" showErrorMessage="1" promptTitle="Clearing" prompt="Assess extent of previous clearing" sqref="H15">
      <formula1>$P$22:$P$28</formula1>
    </dataValidation>
    <dataValidation type="list" allowBlank="1" showInputMessage="1" showErrorMessage="1" promptTitle="Possible Factor" prompt="Is remnant vegetation a factor" sqref="H16">
      <formula1>$P$30:$P$31</formula1>
    </dataValidation>
    <dataValidation type="list" allowBlank="1" showInputMessage="1" showErrorMessage="1" promptTitle="Water Bodies" prompt="Assess significance of adjacent water bodies" sqref="H17">
      <formula1>$O$37:$O$41</formula1>
    </dataValidation>
    <dataValidation type="list" allowBlank="1" showInputMessage="1" showErrorMessage="1" promptTitle="Water Quality" prompt="Assess significance of slope on water quality" sqref="H24">
      <formula1>$P$34:$P$36</formula1>
    </dataValidation>
    <dataValidation type="list" allowBlank="1" showInputMessage="1" showErrorMessage="1" promptTitle="Conservation" prompt="Assess significance of conservation status" sqref="H22">
      <formula1>$O$43:$O$46</formula1>
    </dataValidation>
    <dataValidation type="list" allowBlank="1" showInputMessage="1" showErrorMessage="1" promptTitle="Possible Factor" prompt="Is provision of a corridor a factor" sqref="H23">
      <formula1>$O$48:$O$49</formula1>
    </dataValidation>
    <dataValidation type="list" allowBlank="1" showInputMessage="1" showErrorMessage="1" promptTitle="Possible Factor" prompt="Are nutrients a factor" sqref="H28">
      <formula1>$O$51:$O$52</formula1>
    </dataValidation>
    <dataValidation type="list" allowBlank="1" showInputMessage="1" showErrorMessage="1" promptTitle="Possible Factor" prompt="Is ASS a factor" sqref="H29">
      <formula1>$O$54:$O$55</formula1>
    </dataValidation>
    <dataValidation type="list" allowBlank="1" showInputMessage="1" showErrorMessage="1" promptTitle="Flooding" prompt="Assess potential for flooding" sqref="H30">
      <formula1>$O$57:$O$60</formula1>
    </dataValidation>
    <dataValidation type="list" allowBlank="1" showInputMessage="1" showErrorMessage="1" promptTitle="Possible Factor" prompt="Is habitat for threatened species a factor" sqref="H13">
      <formula1>$O$26:$O$27</formula1>
    </dataValidation>
    <dataValidation type="list" allowBlank="1" showInputMessage="1" showErrorMessage="1" promptTitle="Slopes" prompt="Assess impact of slopes on land degredation" sqref="H18">
      <formula1>$P$34:$P$36</formula1>
    </dataValidation>
    <dataValidation type="list" allowBlank="1" showInputMessage="1" showErrorMessage="1" promptTitle="Possible Factor" prompt="Is soil type a factor" sqref="H19 H25">
      <formula1>$P$39:$P$40</formula1>
    </dataValidation>
    <dataValidation type="list" allowBlank="1" showInputMessage="1" showErrorMessage="1" promptTitle="Possible Factor" prompt="Is acidity a factor" sqref="H26 H20">
      <formula1>$P$42:$P$44</formula1>
    </dataValidation>
    <dataValidation type="list" allowBlank="1" showInputMessage="1" showErrorMessage="1" promptTitle="Possible Factor" prompt="Is salinity a factor" sqref="H21 H27">
      <formula1>$P$46:$P$49</formula1>
    </dataValidation>
    <dataValidation type="list" allowBlank="1" showInputMessage="1" showErrorMessage="1" sqref="H31">
      <formula1>$Q$4:$Q$9</formula1>
    </dataValidation>
    <dataValidation type="list" allowBlank="1" showInputMessage="1" showErrorMessage="1" sqref="H32">
      <formula1>$Q$11:$Q$14</formula1>
    </dataValidation>
    <dataValidation type="list" allowBlank="1" showInputMessage="1" showErrorMessage="1" promptTitle="Fauna Habitat" prompt="Assess fauna habitat significance" sqref="H7">
      <formula1>$P$4:$P$11</formula1>
    </dataValidation>
  </dataValidations>
  <pageMargins left="0.7" right="0.7" top="0.75" bottom="0.75"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dimension ref="B1:AC77"/>
  <sheetViews>
    <sheetView showGridLines="0" zoomScale="85" zoomScaleNormal="85" workbookViewId="0">
      <pane ySplit="13" topLeftCell="A14" activePane="bottomLeft" state="frozen"/>
      <selection pane="bottomLeft" activeCell="N20" sqref="N20"/>
    </sheetView>
  </sheetViews>
  <sheetFormatPr defaultColWidth="12.44140625" defaultRowHeight="13.8" outlineLevelCol="1"/>
  <cols>
    <col min="1" max="1" width="3.6640625" style="21" customWidth="1"/>
    <col min="2" max="11" width="2.5546875" style="21" customWidth="1"/>
    <col min="12" max="12" width="3.5546875" style="21" customWidth="1"/>
    <col min="13" max="13" width="31.109375" style="19" customWidth="1"/>
    <col min="14" max="14" width="69" style="20" customWidth="1"/>
    <col min="15" max="15" width="14.109375" style="19" customWidth="1"/>
    <col min="16" max="16" width="42.33203125" style="21" customWidth="1"/>
    <col min="17" max="17" width="10.5546875" style="21" customWidth="1"/>
    <col min="18" max="18" width="10.5546875" style="21" hidden="1" customWidth="1" outlineLevel="1"/>
    <col min="19" max="19" width="10.109375" style="21" hidden="1" customWidth="1" outlineLevel="1"/>
    <col min="20" max="20" width="10.5546875" style="21" hidden="1" customWidth="1" outlineLevel="1"/>
    <col min="21" max="21" width="12.44140625" style="21" customWidth="1" collapsed="1"/>
    <col min="22" max="26" width="12.44140625" style="21" customWidth="1"/>
    <col min="27" max="27" width="12.44140625" style="21"/>
    <col min="28" max="29" width="0" style="21" hidden="1" customWidth="1"/>
    <col min="30" max="16384" width="12.44140625" style="21"/>
  </cols>
  <sheetData>
    <row r="1" spans="2:29" ht="25.8">
      <c r="B1" s="89" t="s">
        <v>118</v>
      </c>
      <c r="H1" s="19"/>
      <c r="I1" s="19"/>
      <c r="J1" s="19"/>
      <c r="K1" s="19"/>
      <c r="L1" s="19"/>
      <c r="M1" s="26"/>
      <c r="N1" s="25"/>
    </row>
    <row r="2" spans="2:29" ht="18" customHeight="1">
      <c r="H2" s="70"/>
      <c r="I2" s="70"/>
      <c r="J2" s="70"/>
      <c r="K2" s="70"/>
      <c r="L2" s="70"/>
      <c r="R2" s="66" t="s">
        <v>63</v>
      </c>
      <c r="S2" s="65" t="s">
        <v>62</v>
      </c>
    </row>
    <row r="3" spans="2:29" ht="15" customHeight="1">
      <c r="B3" s="90"/>
      <c r="C3" s="90"/>
      <c r="D3" s="63"/>
      <c r="E3" s="63"/>
      <c r="F3" s="63"/>
      <c r="G3" s="63"/>
      <c r="H3" s="71">
        <f>'[3]Road Risk'!$I$15</f>
        <v>0</v>
      </c>
      <c r="I3" s="71"/>
      <c r="J3" s="71"/>
      <c r="K3" s="71"/>
      <c r="L3" s="139">
        <f>Road!I17</f>
        <v>0</v>
      </c>
      <c r="Q3" s="29"/>
      <c r="R3" s="67">
        <v>11</v>
      </c>
      <c r="S3" s="68" t="s">
        <v>359</v>
      </c>
      <c r="T3" s="29"/>
    </row>
    <row r="4" spans="2:29" ht="15" customHeight="1" thickBot="1">
      <c r="B4" s="90"/>
      <c r="C4" s="90"/>
      <c r="D4" s="64" t="s">
        <v>0</v>
      </c>
      <c r="E4" s="63"/>
      <c r="F4" s="63"/>
      <c r="G4" s="63"/>
      <c r="H4" s="71">
        <f>'[3]Road Risk'!$I$30</f>
        <v>0</v>
      </c>
      <c r="I4" s="71"/>
      <c r="J4" s="71"/>
      <c r="K4" s="71"/>
      <c r="L4" s="139">
        <f>Road!I33</f>
        <v>1</v>
      </c>
      <c r="Q4" s="29"/>
      <c r="R4" s="67">
        <v>12</v>
      </c>
      <c r="S4" s="68" t="s">
        <v>276</v>
      </c>
      <c r="T4" s="29"/>
    </row>
    <row r="5" spans="2:29" ht="15" customHeight="1">
      <c r="B5" s="91"/>
      <c r="C5" s="92"/>
      <c r="D5" s="92"/>
      <c r="E5" s="92"/>
      <c r="F5" s="92"/>
      <c r="G5" s="92"/>
      <c r="H5" s="92"/>
      <c r="I5" s="93" t="s">
        <v>360</v>
      </c>
      <c r="J5" s="92"/>
      <c r="K5" s="94"/>
      <c r="L5" s="95">
        <f>ROUND(MAX(L3:L4),0)</f>
        <v>1</v>
      </c>
      <c r="Q5" s="29"/>
      <c r="R5" s="67">
        <v>13</v>
      </c>
      <c r="S5" s="68" t="s">
        <v>271</v>
      </c>
      <c r="T5" s="29"/>
    </row>
    <row r="6" spans="2:29" ht="15" customHeight="1">
      <c r="B6" s="96"/>
      <c r="C6" s="72"/>
      <c r="D6" s="72"/>
      <c r="E6" s="72"/>
      <c r="F6" s="72"/>
      <c r="G6" s="72"/>
      <c r="H6" s="72"/>
      <c r="I6" s="72"/>
      <c r="J6" s="72"/>
      <c r="K6" s="97"/>
      <c r="L6" s="98">
        <f>L5*10</f>
        <v>10</v>
      </c>
      <c r="Q6" s="23"/>
      <c r="R6" s="67">
        <v>14</v>
      </c>
      <c r="S6" s="68" t="s">
        <v>270</v>
      </c>
      <c r="T6" s="29"/>
    </row>
    <row r="7" spans="2:29" ht="15" customHeight="1">
      <c r="B7" s="96"/>
      <c r="C7" s="72"/>
      <c r="D7" s="72"/>
      <c r="E7" s="72"/>
      <c r="F7" s="72"/>
      <c r="G7" s="72"/>
      <c r="H7" s="72"/>
      <c r="I7" s="99" t="s">
        <v>361</v>
      </c>
      <c r="J7" s="72"/>
      <c r="K7" s="100"/>
      <c r="L7" s="101">
        <f>ROUND([3]Vegetation!$I$34,0)</f>
        <v>3</v>
      </c>
      <c r="Q7" s="23"/>
      <c r="R7" s="67">
        <v>21</v>
      </c>
      <c r="S7" s="68" t="s">
        <v>362</v>
      </c>
      <c r="T7" s="29"/>
    </row>
    <row r="8" spans="2:29" ht="14.4">
      <c r="B8" s="96"/>
      <c r="C8" s="72"/>
      <c r="D8" s="72"/>
      <c r="E8" s="72"/>
      <c r="F8" s="72"/>
      <c r="G8" s="72"/>
      <c r="H8" s="72"/>
      <c r="I8" s="72"/>
      <c r="J8" s="72"/>
      <c r="K8" s="97"/>
      <c r="L8" s="98">
        <f>L6+L7</f>
        <v>13</v>
      </c>
      <c r="Q8" s="23"/>
      <c r="R8" s="67">
        <v>22</v>
      </c>
      <c r="S8" s="68" t="s">
        <v>363</v>
      </c>
      <c r="T8" s="29"/>
    </row>
    <row r="9" spans="2:29" ht="15" thickBot="1">
      <c r="B9" s="102"/>
      <c r="C9" s="103"/>
      <c r="D9" s="104"/>
      <c r="E9" s="104"/>
      <c r="F9" s="104"/>
      <c r="G9" s="104"/>
      <c r="H9" s="104"/>
      <c r="I9" s="105" t="s">
        <v>399</v>
      </c>
      <c r="J9" s="104"/>
      <c r="K9" s="106"/>
      <c r="L9" s="107" t="str">
        <f>VLOOKUP(L8,R3:S18,2)</f>
        <v>B</v>
      </c>
      <c r="Q9" s="23"/>
      <c r="R9" s="67">
        <v>23</v>
      </c>
      <c r="S9" s="68" t="s">
        <v>271</v>
      </c>
      <c r="T9" s="29"/>
    </row>
    <row r="10" spans="2:29" ht="14.4">
      <c r="H10" s="60"/>
      <c r="I10" s="60"/>
      <c r="J10" s="60"/>
      <c r="K10" s="60"/>
      <c r="L10" s="60"/>
      <c r="M10" s="61"/>
      <c r="Q10" s="23"/>
      <c r="R10" s="67">
        <v>24</v>
      </c>
      <c r="S10" s="69" t="s">
        <v>270</v>
      </c>
      <c r="T10" s="29"/>
    </row>
    <row r="11" spans="2:29" ht="14.4">
      <c r="B11" s="21" t="s">
        <v>400</v>
      </c>
      <c r="H11" s="24"/>
      <c r="I11" s="24"/>
      <c r="J11" s="24"/>
      <c r="K11" s="24"/>
      <c r="L11" s="24"/>
      <c r="M11" s="27"/>
      <c r="Q11" s="28"/>
      <c r="R11" s="67">
        <v>31</v>
      </c>
      <c r="S11" s="69" t="s">
        <v>364</v>
      </c>
      <c r="T11" s="29"/>
    </row>
    <row r="12" spans="2:29" ht="14.4">
      <c r="B12" s="21" t="s">
        <v>401</v>
      </c>
      <c r="M12" s="24"/>
      <c r="N12" s="27"/>
      <c r="O12" s="23"/>
      <c r="Q12" s="28"/>
      <c r="R12" s="67">
        <v>32</v>
      </c>
      <c r="S12" s="68" t="s">
        <v>275</v>
      </c>
      <c r="T12" s="29"/>
      <c r="U12" s="29"/>
    </row>
    <row r="13" spans="2:29" ht="30.75" customHeight="1" thickBot="1">
      <c r="B13" s="241" t="s">
        <v>270</v>
      </c>
      <c r="C13" s="242" t="s">
        <v>271</v>
      </c>
      <c r="D13" s="242" t="s">
        <v>272</v>
      </c>
      <c r="E13" s="242" t="s">
        <v>273</v>
      </c>
      <c r="F13" s="242" t="s">
        <v>274</v>
      </c>
      <c r="G13" s="242" t="s">
        <v>275</v>
      </c>
      <c r="H13" s="242" t="s">
        <v>276</v>
      </c>
      <c r="I13" s="242" t="s">
        <v>363</v>
      </c>
      <c r="J13" s="242" t="s">
        <v>359</v>
      </c>
      <c r="K13" s="242" t="s">
        <v>362</v>
      </c>
      <c r="L13" s="243" t="s">
        <v>364</v>
      </c>
      <c r="M13" s="218" t="s">
        <v>269</v>
      </c>
      <c r="N13" s="218" t="s">
        <v>61</v>
      </c>
      <c r="O13" s="219" t="s">
        <v>60</v>
      </c>
      <c r="P13" s="219" t="s">
        <v>365</v>
      </c>
      <c r="Q13" s="29"/>
      <c r="R13" s="67">
        <v>33</v>
      </c>
      <c r="S13" s="68" t="s">
        <v>274</v>
      </c>
      <c r="T13" s="29"/>
    </row>
    <row r="14" spans="2:29" ht="38.25" customHeight="1">
      <c r="B14" s="167" t="s">
        <v>270</v>
      </c>
      <c r="C14" s="108" t="s">
        <v>271</v>
      </c>
      <c r="D14" s="109" t="s">
        <v>272</v>
      </c>
      <c r="E14" s="110" t="s">
        <v>273</v>
      </c>
      <c r="F14" s="111" t="s">
        <v>274</v>
      </c>
      <c r="G14" s="1"/>
      <c r="H14" s="112" t="s">
        <v>276</v>
      </c>
      <c r="I14" s="113" t="s">
        <v>363</v>
      </c>
      <c r="J14" s="114" t="s">
        <v>359</v>
      </c>
      <c r="K14" s="115"/>
      <c r="L14" s="168"/>
      <c r="M14" s="214" t="s">
        <v>59</v>
      </c>
      <c r="N14" s="215" t="s">
        <v>277</v>
      </c>
      <c r="O14" s="216"/>
      <c r="P14" s="217"/>
      <c r="Q14" s="29"/>
      <c r="R14" s="67">
        <v>34</v>
      </c>
      <c r="S14" s="69" t="s">
        <v>272</v>
      </c>
      <c r="T14" s="29"/>
      <c r="AB14" s="116" t="s">
        <v>228</v>
      </c>
      <c r="AC14" s="116">
        <v>1</v>
      </c>
    </row>
    <row r="15" spans="2:29" ht="20.100000000000001" customHeight="1">
      <c r="B15" s="167" t="s">
        <v>270</v>
      </c>
      <c r="C15" s="117" t="s">
        <v>271</v>
      </c>
      <c r="D15" s="118" t="s">
        <v>272</v>
      </c>
      <c r="E15" s="119" t="s">
        <v>273</v>
      </c>
      <c r="F15" s="120" t="s">
        <v>274</v>
      </c>
      <c r="G15" s="140" t="s">
        <v>275</v>
      </c>
      <c r="H15" s="121" t="s">
        <v>276</v>
      </c>
      <c r="I15" s="122" t="s">
        <v>363</v>
      </c>
      <c r="J15" s="123"/>
      <c r="K15" s="124" t="s">
        <v>362</v>
      </c>
      <c r="L15" s="168"/>
      <c r="M15" s="251" t="s">
        <v>366</v>
      </c>
      <c r="N15" s="158" t="s">
        <v>278</v>
      </c>
      <c r="O15" s="159"/>
      <c r="P15" s="160"/>
      <c r="R15" s="67">
        <v>41</v>
      </c>
      <c r="S15" s="68" t="s">
        <v>364</v>
      </c>
      <c r="AB15" s="116" t="s">
        <v>229</v>
      </c>
      <c r="AC15" s="116"/>
    </row>
    <row r="16" spans="2:29" s="22" customFormat="1" ht="20.100000000000001" customHeight="1">
      <c r="B16" s="167" t="s">
        <v>270</v>
      </c>
      <c r="C16" s="117" t="s">
        <v>271</v>
      </c>
      <c r="D16" s="118" t="s">
        <v>272</v>
      </c>
      <c r="E16" s="119" t="s">
        <v>273</v>
      </c>
      <c r="F16" s="120" t="s">
        <v>274</v>
      </c>
      <c r="G16" s="140" t="s">
        <v>275</v>
      </c>
      <c r="H16" s="121" t="s">
        <v>276</v>
      </c>
      <c r="I16" s="122" t="s">
        <v>363</v>
      </c>
      <c r="J16" s="123"/>
      <c r="K16" s="115"/>
      <c r="L16" s="168"/>
      <c r="M16" s="251"/>
      <c r="N16" s="158" t="s">
        <v>367</v>
      </c>
      <c r="O16" s="159"/>
      <c r="P16" s="157"/>
      <c r="R16" s="67">
        <v>42</v>
      </c>
      <c r="S16" s="68" t="s">
        <v>364</v>
      </c>
      <c r="AB16" s="116" t="s">
        <v>228</v>
      </c>
      <c r="AC16" s="126">
        <v>2</v>
      </c>
    </row>
    <row r="17" spans="2:29" s="22" customFormat="1" ht="20.100000000000001" customHeight="1">
      <c r="B17" s="167" t="s">
        <v>270</v>
      </c>
      <c r="C17" s="117" t="s">
        <v>271</v>
      </c>
      <c r="D17" s="118" t="s">
        <v>272</v>
      </c>
      <c r="E17" s="119" t="s">
        <v>273</v>
      </c>
      <c r="F17" s="120" t="s">
        <v>274</v>
      </c>
      <c r="G17" s="140" t="s">
        <v>275</v>
      </c>
      <c r="H17" s="121" t="s">
        <v>276</v>
      </c>
      <c r="I17" s="122" t="s">
        <v>363</v>
      </c>
      <c r="J17" s="123"/>
      <c r="K17" s="115"/>
      <c r="L17" s="168"/>
      <c r="M17" s="251"/>
      <c r="N17" s="158" t="s">
        <v>15</v>
      </c>
      <c r="O17" s="159"/>
      <c r="P17" s="157"/>
      <c r="R17" s="67">
        <v>43</v>
      </c>
      <c r="S17" s="68" t="s">
        <v>275</v>
      </c>
      <c r="AB17" s="116" t="s">
        <v>229</v>
      </c>
      <c r="AC17" s="126"/>
    </row>
    <row r="18" spans="2:29" s="22" customFormat="1" ht="20.100000000000001" customHeight="1">
      <c r="B18" s="167" t="s">
        <v>270</v>
      </c>
      <c r="C18" s="117" t="s">
        <v>271</v>
      </c>
      <c r="D18" s="118" t="s">
        <v>272</v>
      </c>
      <c r="E18" s="119" t="s">
        <v>273</v>
      </c>
      <c r="F18" s="120" t="s">
        <v>274</v>
      </c>
      <c r="G18" s="140" t="s">
        <v>275</v>
      </c>
      <c r="H18" s="121" t="s">
        <v>276</v>
      </c>
      <c r="I18" s="122" t="s">
        <v>363</v>
      </c>
      <c r="J18" s="123"/>
      <c r="K18" s="115"/>
      <c r="L18" s="168"/>
      <c r="M18" s="251"/>
      <c r="N18" s="158" t="s">
        <v>16</v>
      </c>
      <c r="O18" s="159"/>
      <c r="P18" s="157"/>
      <c r="R18" s="67">
        <v>44</v>
      </c>
      <c r="S18" s="69" t="s">
        <v>273</v>
      </c>
      <c r="AB18" s="116" t="s">
        <v>228</v>
      </c>
      <c r="AC18" s="126">
        <v>3</v>
      </c>
    </row>
    <row r="19" spans="2:29" s="22" customFormat="1" ht="20.100000000000001" customHeight="1">
      <c r="B19" s="167" t="s">
        <v>270</v>
      </c>
      <c r="C19" s="117" t="s">
        <v>271</v>
      </c>
      <c r="D19" s="118" t="s">
        <v>272</v>
      </c>
      <c r="E19" s="119" t="s">
        <v>273</v>
      </c>
      <c r="F19" s="120" t="s">
        <v>274</v>
      </c>
      <c r="G19" s="140" t="s">
        <v>275</v>
      </c>
      <c r="H19" s="121" t="s">
        <v>276</v>
      </c>
      <c r="I19" s="122" t="s">
        <v>363</v>
      </c>
      <c r="J19" s="123"/>
      <c r="K19" s="115"/>
      <c r="L19" s="168"/>
      <c r="M19" s="251"/>
      <c r="N19" s="158" t="s">
        <v>279</v>
      </c>
      <c r="O19" s="159"/>
      <c r="P19" s="157"/>
      <c r="AB19" s="116" t="s">
        <v>229</v>
      </c>
      <c r="AC19" s="126"/>
    </row>
    <row r="20" spans="2:29" s="22" customFormat="1" ht="20.100000000000001" customHeight="1">
      <c r="B20" s="167" t="s">
        <v>270</v>
      </c>
      <c r="C20" s="117" t="s">
        <v>271</v>
      </c>
      <c r="D20" s="118" t="s">
        <v>272</v>
      </c>
      <c r="E20" s="119" t="s">
        <v>273</v>
      </c>
      <c r="F20" s="120" t="s">
        <v>274</v>
      </c>
      <c r="G20" s="140" t="s">
        <v>275</v>
      </c>
      <c r="H20" s="121" t="s">
        <v>276</v>
      </c>
      <c r="I20" s="122" t="s">
        <v>363</v>
      </c>
      <c r="J20" s="123"/>
      <c r="K20" s="115"/>
      <c r="L20" s="168"/>
      <c r="M20" s="251"/>
      <c r="N20" s="158" t="s">
        <v>368</v>
      </c>
      <c r="O20" s="159"/>
      <c r="P20" s="157"/>
      <c r="AB20" s="116" t="s">
        <v>228</v>
      </c>
      <c r="AC20" s="126">
        <v>4</v>
      </c>
    </row>
    <row r="21" spans="2:29" s="22" customFormat="1" ht="20.100000000000001" customHeight="1">
      <c r="B21" s="167" t="s">
        <v>270</v>
      </c>
      <c r="C21" s="117" t="s">
        <v>271</v>
      </c>
      <c r="D21" s="118" t="s">
        <v>272</v>
      </c>
      <c r="E21" s="127"/>
      <c r="F21" s="128"/>
      <c r="G21" s="129"/>
      <c r="H21" s="130"/>
      <c r="I21" s="128"/>
      <c r="J21" s="123"/>
      <c r="K21" s="115"/>
      <c r="L21" s="168"/>
      <c r="M21" s="251"/>
      <c r="N21" s="158" t="s">
        <v>369</v>
      </c>
      <c r="O21" s="159"/>
      <c r="P21" s="157"/>
      <c r="AB21" s="116" t="s">
        <v>229</v>
      </c>
      <c r="AC21" s="126"/>
    </row>
    <row r="22" spans="2:29" s="22" customFormat="1" ht="40.5" customHeight="1">
      <c r="B22" s="169"/>
      <c r="C22" s="131"/>
      <c r="D22" s="132"/>
      <c r="E22" s="119" t="s">
        <v>273</v>
      </c>
      <c r="F22" s="120" t="s">
        <v>274</v>
      </c>
      <c r="G22" s="140" t="s">
        <v>275</v>
      </c>
      <c r="H22" s="130"/>
      <c r="I22" s="128"/>
      <c r="J22" s="123"/>
      <c r="K22" s="115"/>
      <c r="L22" s="168"/>
      <c r="M22" s="157" t="s">
        <v>370</v>
      </c>
      <c r="N22" s="158" t="s">
        <v>79</v>
      </c>
      <c r="O22" s="159"/>
      <c r="P22" s="157"/>
      <c r="AB22" s="116" t="s">
        <v>228</v>
      </c>
      <c r="AC22" s="126">
        <v>5</v>
      </c>
    </row>
    <row r="23" spans="2:29" s="22" customFormat="1" ht="20.100000000000001" customHeight="1">
      <c r="B23" s="167" t="s">
        <v>270</v>
      </c>
      <c r="C23" s="117" t="s">
        <v>271</v>
      </c>
      <c r="D23" s="118" t="s">
        <v>272</v>
      </c>
      <c r="E23" s="119" t="s">
        <v>273</v>
      </c>
      <c r="F23" s="120" t="s">
        <v>274</v>
      </c>
      <c r="G23" s="129"/>
      <c r="H23" s="121" t="s">
        <v>276</v>
      </c>
      <c r="I23" s="122" t="s">
        <v>363</v>
      </c>
      <c r="J23" s="123"/>
      <c r="K23" s="115"/>
      <c r="L23" s="168"/>
      <c r="M23" s="251" t="s">
        <v>371</v>
      </c>
      <c r="N23" s="158" t="s">
        <v>372</v>
      </c>
      <c r="O23" s="159"/>
      <c r="P23" s="157"/>
      <c r="AB23" s="116" t="s">
        <v>229</v>
      </c>
      <c r="AC23" s="126"/>
    </row>
    <row r="24" spans="2:29" s="22" customFormat="1" ht="20.100000000000001" customHeight="1">
      <c r="B24" s="167" t="s">
        <v>270</v>
      </c>
      <c r="C24" s="117" t="s">
        <v>271</v>
      </c>
      <c r="D24" s="118" t="s">
        <v>272</v>
      </c>
      <c r="E24" s="119" t="s">
        <v>273</v>
      </c>
      <c r="F24" s="120" t="s">
        <v>274</v>
      </c>
      <c r="G24" s="129"/>
      <c r="H24" s="121" t="s">
        <v>276</v>
      </c>
      <c r="I24" s="122" t="s">
        <v>363</v>
      </c>
      <c r="J24" s="123"/>
      <c r="K24" s="115"/>
      <c r="L24" s="168"/>
      <c r="M24" s="251"/>
      <c r="N24" s="158" t="s">
        <v>373</v>
      </c>
      <c r="O24" s="159"/>
      <c r="P24" s="157"/>
      <c r="AB24" s="116" t="s">
        <v>228</v>
      </c>
      <c r="AC24" s="126">
        <v>6</v>
      </c>
    </row>
    <row r="25" spans="2:29" s="22" customFormat="1" ht="20.100000000000001" customHeight="1">
      <c r="B25" s="167" t="s">
        <v>270</v>
      </c>
      <c r="C25" s="117" t="s">
        <v>271</v>
      </c>
      <c r="D25" s="118" t="s">
        <v>272</v>
      </c>
      <c r="E25" s="119" t="s">
        <v>273</v>
      </c>
      <c r="F25" s="120" t="s">
        <v>274</v>
      </c>
      <c r="G25" s="129"/>
      <c r="H25" s="121" t="s">
        <v>276</v>
      </c>
      <c r="I25" s="122" t="s">
        <v>363</v>
      </c>
      <c r="J25" s="123"/>
      <c r="K25" s="115"/>
      <c r="L25" s="168"/>
      <c r="M25" s="251"/>
      <c r="N25" s="158" t="s">
        <v>374</v>
      </c>
      <c r="O25" s="159"/>
      <c r="P25" s="157"/>
      <c r="AB25" s="116" t="s">
        <v>229</v>
      </c>
      <c r="AC25" s="126"/>
    </row>
    <row r="26" spans="2:29" s="22" customFormat="1" ht="28.8">
      <c r="B26" s="167" t="s">
        <v>270</v>
      </c>
      <c r="C26" s="117" t="s">
        <v>271</v>
      </c>
      <c r="D26" s="133"/>
      <c r="E26" s="119" t="s">
        <v>273</v>
      </c>
      <c r="F26" s="128"/>
      <c r="G26" s="129"/>
      <c r="H26" s="121" t="s">
        <v>276</v>
      </c>
      <c r="I26" s="128"/>
      <c r="J26" s="123"/>
      <c r="K26" s="115"/>
      <c r="L26" s="168"/>
      <c r="M26" s="251"/>
      <c r="N26" s="158" t="s">
        <v>375</v>
      </c>
      <c r="O26" s="159"/>
      <c r="P26" s="157"/>
      <c r="AB26" s="116" t="s">
        <v>228</v>
      </c>
      <c r="AC26" s="126">
        <v>7</v>
      </c>
    </row>
    <row r="27" spans="2:29" s="22" customFormat="1" ht="20.100000000000001" customHeight="1">
      <c r="B27" s="167" t="s">
        <v>270</v>
      </c>
      <c r="C27" s="134"/>
      <c r="D27" s="133"/>
      <c r="E27" s="119" t="s">
        <v>273</v>
      </c>
      <c r="F27" s="128"/>
      <c r="G27" s="129"/>
      <c r="H27" s="121" t="s">
        <v>276</v>
      </c>
      <c r="I27" s="128"/>
      <c r="J27" s="123"/>
      <c r="K27" s="115"/>
      <c r="L27" s="168"/>
      <c r="M27" s="251"/>
      <c r="N27" s="158" t="s">
        <v>376</v>
      </c>
      <c r="O27" s="159"/>
      <c r="P27" s="157"/>
      <c r="AB27" s="116" t="s">
        <v>229</v>
      </c>
      <c r="AC27" s="126"/>
    </row>
    <row r="28" spans="2:29" s="22" customFormat="1" ht="20.100000000000001" customHeight="1">
      <c r="B28" s="167" t="s">
        <v>270</v>
      </c>
      <c r="C28" s="134"/>
      <c r="D28" s="133"/>
      <c r="E28" s="119" t="s">
        <v>273</v>
      </c>
      <c r="F28" s="128"/>
      <c r="G28" s="129"/>
      <c r="H28" s="121" t="s">
        <v>276</v>
      </c>
      <c r="I28" s="128"/>
      <c r="J28" s="123"/>
      <c r="K28" s="115"/>
      <c r="L28" s="168"/>
      <c r="M28" s="251"/>
      <c r="N28" s="158" t="s">
        <v>377</v>
      </c>
      <c r="O28" s="159"/>
      <c r="P28" s="157"/>
      <c r="AB28" s="116" t="s">
        <v>228</v>
      </c>
      <c r="AC28" s="126">
        <v>8</v>
      </c>
    </row>
    <row r="29" spans="2:29" s="22" customFormat="1" ht="20.100000000000001" customHeight="1">
      <c r="B29" s="167" t="s">
        <v>270</v>
      </c>
      <c r="C29" s="134"/>
      <c r="D29" s="133"/>
      <c r="E29" s="119" t="s">
        <v>273</v>
      </c>
      <c r="F29" s="128"/>
      <c r="G29" s="129"/>
      <c r="H29" s="130"/>
      <c r="I29" s="128"/>
      <c r="J29" s="123"/>
      <c r="K29" s="115"/>
      <c r="L29" s="168"/>
      <c r="M29" s="251"/>
      <c r="N29" s="158" t="s">
        <v>378</v>
      </c>
      <c r="O29" s="159"/>
      <c r="P29" s="157"/>
      <c r="AB29" s="116" t="s">
        <v>229</v>
      </c>
      <c r="AC29" s="126"/>
    </row>
    <row r="30" spans="2:29" s="22" customFormat="1" ht="28.8">
      <c r="B30" s="167" t="s">
        <v>270</v>
      </c>
      <c r="C30" s="134"/>
      <c r="D30" s="133"/>
      <c r="E30" s="119" t="s">
        <v>273</v>
      </c>
      <c r="F30" s="128"/>
      <c r="G30" s="129"/>
      <c r="H30" s="130"/>
      <c r="I30" s="122" t="s">
        <v>363</v>
      </c>
      <c r="J30" s="123"/>
      <c r="K30" s="115"/>
      <c r="L30" s="168"/>
      <c r="M30" s="251" t="s">
        <v>379</v>
      </c>
      <c r="N30" s="158" t="s">
        <v>380</v>
      </c>
      <c r="O30" s="159"/>
      <c r="P30" s="157"/>
      <c r="AB30" s="116" t="s">
        <v>228</v>
      </c>
      <c r="AC30" s="126">
        <v>9</v>
      </c>
    </row>
    <row r="31" spans="2:29" s="22" customFormat="1" ht="20.100000000000001" customHeight="1">
      <c r="B31" s="167" t="s">
        <v>270</v>
      </c>
      <c r="C31" s="117" t="s">
        <v>271</v>
      </c>
      <c r="D31" s="133"/>
      <c r="E31" s="119" t="s">
        <v>273</v>
      </c>
      <c r="F31" s="128"/>
      <c r="G31" s="129"/>
      <c r="H31" s="130"/>
      <c r="I31" s="128"/>
      <c r="J31" s="123"/>
      <c r="K31" s="115"/>
      <c r="L31" s="168"/>
      <c r="M31" s="251"/>
      <c r="N31" s="158" t="s">
        <v>381</v>
      </c>
      <c r="O31" s="159"/>
      <c r="P31" s="157"/>
      <c r="AB31" s="116" t="s">
        <v>229</v>
      </c>
      <c r="AC31" s="126"/>
    </row>
    <row r="32" spans="2:29" s="22" customFormat="1" ht="20.100000000000001" customHeight="1">
      <c r="B32" s="167" t="s">
        <v>270</v>
      </c>
      <c r="C32" s="117" t="s">
        <v>271</v>
      </c>
      <c r="D32" s="118" t="s">
        <v>272</v>
      </c>
      <c r="E32" s="119" t="s">
        <v>273</v>
      </c>
      <c r="F32" s="128"/>
      <c r="G32" s="129"/>
      <c r="H32" s="121" t="s">
        <v>276</v>
      </c>
      <c r="I32" s="128"/>
      <c r="J32" s="123"/>
      <c r="K32" s="115"/>
      <c r="L32" s="168"/>
      <c r="M32" s="251"/>
      <c r="N32" s="158" t="s">
        <v>382</v>
      </c>
      <c r="O32" s="159"/>
      <c r="P32" s="157"/>
      <c r="AB32" s="116" t="s">
        <v>228</v>
      </c>
      <c r="AC32" s="126">
        <v>10</v>
      </c>
    </row>
    <row r="33" spans="2:29" s="22" customFormat="1" ht="20.100000000000001" customHeight="1">
      <c r="B33" s="167" t="s">
        <v>270</v>
      </c>
      <c r="C33" s="117" t="s">
        <v>271</v>
      </c>
      <c r="D33" s="118" t="s">
        <v>272</v>
      </c>
      <c r="E33" s="119" t="s">
        <v>273</v>
      </c>
      <c r="F33" s="128"/>
      <c r="G33" s="129"/>
      <c r="H33" s="121" t="s">
        <v>276</v>
      </c>
      <c r="I33" s="128"/>
      <c r="J33" s="123"/>
      <c r="K33" s="115"/>
      <c r="L33" s="168"/>
      <c r="M33" s="251"/>
      <c r="N33" s="158" t="s">
        <v>383</v>
      </c>
      <c r="O33" s="159"/>
      <c r="P33" s="157"/>
      <c r="AB33" s="116" t="s">
        <v>229</v>
      </c>
      <c r="AC33" s="126"/>
    </row>
    <row r="34" spans="2:29" s="22" customFormat="1" ht="20.100000000000001" customHeight="1">
      <c r="B34" s="167" t="s">
        <v>270</v>
      </c>
      <c r="C34" s="117" t="s">
        <v>271</v>
      </c>
      <c r="D34" s="133"/>
      <c r="E34" s="119" t="s">
        <v>273</v>
      </c>
      <c r="F34" s="128"/>
      <c r="G34" s="129"/>
      <c r="H34" s="121" t="s">
        <v>276</v>
      </c>
      <c r="I34" s="122" t="s">
        <v>363</v>
      </c>
      <c r="J34" s="123"/>
      <c r="K34" s="115"/>
      <c r="L34" s="168"/>
      <c r="M34" s="251"/>
      <c r="N34" s="158" t="s">
        <v>384</v>
      </c>
      <c r="O34" s="159"/>
      <c r="P34" s="157"/>
      <c r="AB34" s="116" t="s">
        <v>228</v>
      </c>
      <c r="AC34" s="126">
        <v>11</v>
      </c>
    </row>
    <row r="35" spans="2:29" s="22" customFormat="1" ht="20.100000000000001" customHeight="1">
      <c r="B35" s="167" t="s">
        <v>270</v>
      </c>
      <c r="C35" s="117" t="s">
        <v>271</v>
      </c>
      <c r="D35" s="118" t="s">
        <v>272</v>
      </c>
      <c r="E35" s="119" t="s">
        <v>273</v>
      </c>
      <c r="F35" s="128"/>
      <c r="G35" s="129"/>
      <c r="H35" s="121" t="s">
        <v>276</v>
      </c>
      <c r="I35" s="122" t="s">
        <v>363</v>
      </c>
      <c r="J35" s="123"/>
      <c r="K35" s="115"/>
      <c r="L35" s="168"/>
      <c r="M35" s="251"/>
      <c r="N35" s="158" t="s">
        <v>385</v>
      </c>
      <c r="O35" s="159"/>
      <c r="P35" s="157"/>
      <c r="AB35" s="116" t="s">
        <v>229</v>
      </c>
      <c r="AC35" s="116"/>
    </row>
    <row r="36" spans="2:29" s="22" customFormat="1" ht="20.100000000000001" customHeight="1">
      <c r="B36" s="169"/>
      <c r="C36" s="131"/>
      <c r="D36" s="132"/>
      <c r="E36" s="119" t="s">
        <v>273</v>
      </c>
      <c r="F36" s="120" t="s">
        <v>274</v>
      </c>
      <c r="G36" s="125" t="s">
        <v>275</v>
      </c>
      <c r="H36" s="135"/>
      <c r="I36" s="122" t="s">
        <v>363</v>
      </c>
      <c r="J36" s="136" t="s">
        <v>359</v>
      </c>
      <c r="K36" s="137" t="s">
        <v>362</v>
      </c>
      <c r="L36" s="170" t="s">
        <v>364</v>
      </c>
      <c r="M36" s="251"/>
      <c r="N36" s="158" t="s">
        <v>386</v>
      </c>
      <c r="O36" s="159"/>
      <c r="P36" s="157"/>
      <c r="AB36" s="116" t="s">
        <v>228</v>
      </c>
      <c r="AC36" s="116">
        <v>12</v>
      </c>
    </row>
    <row r="37" spans="2:29" s="22" customFormat="1" ht="40.5" customHeight="1">
      <c r="B37" s="169"/>
      <c r="C37" s="131"/>
      <c r="D37" s="133"/>
      <c r="E37" s="119" t="s">
        <v>273</v>
      </c>
      <c r="F37" s="120" t="s">
        <v>274</v>
      </c>
      <c r="G37" s="125" t="s">
        <v>275</v>
      </c>
      <c r="H37" s="135"/>
      <c r="I37" s="122" t="s">
        <v>363</v>
      </c>
      <c r="J37" s="136" t="s">
        <v>359</v>
      </c>
      <c r="K37" s="137" t="s">
        <v>362</v>
      </c>
      <c r="L37" s="171" t="s">
        <v>364</v>
      </c>
      <c r="M37" s="251" t="s">
        <v>387</v>
      </c>
      <c r="N37" s="158" t="s">
        <v>388</v>
      </c>
      <c r="O37" s="161"/>
      <c r="P37" s="157"/>
      <c r="AB37" s="116" t="s">
        <v>229</v>
      </c>
      <c r="AC37" s="116"/>
    </row>
    <row r="38" spans="2:29" s="22" customFormat="1" ht="28.8">
      <c r="B38" s="169"/>
      <c r="C38" s="131"/>
      <c r="D38" s="118" t="s">
        <v>272</v>
      </c>
      <c r="E38" s="119" t="s">
        <v>273</v>
      </c>
      <c r="F38" s="120" t="s">
        <v>274</v>
      </c>
      <c r="G38" s="125" t="s">
        <v>275</v>
      </c>
      <c r="H38" s="135"/>
      <c r="I38" s="1"/>
      <c r="J38" s="123"/>
      <c r="K38" s="115"/>
      <c r="L38" s="168"/>
      <c r="M38" s="251"/>
      <c r="N38" s="158" t="s">
        <v>80</v>
      </c>
      <c r="O38" s="159"/>
      <c r="P38" s="157"/>
      <c r="AB38" s="116" t="s">
        <v>228</v>
      </c>
      <c r="AC38" s="116">
        <v>13</v>
      </c>
    </row>
    <row r="39" spans="2:29" s="22" customFormat="1" ht="28.8">
      <c r="B39" s="169"/>
      <c r="C39" s="131"/>
      <c r="D39" s="118" t="s">
        <v>272</v>
      </c>
      <c r="E39" s="119" t="s">
        <v>273</v>
      </c>
      <c r="F39" s="120" t="s">
        <v>274</v>
      </c>
      <c r="G39" s="125" t="s">
        <v>275</v>
      </c>
      <c r="H39" s="135"/>
      <c r="I39" s="1"/>
      <c r="J39" s="123"/>
      <c r="K39" s="115"/>
      <c r="L39" s="168"/>
      <c r="M39" s="251"/>
      <c r="N39" s="158" t="s">
        <v>81</v>
      </c>
      <c r="O39" s="162"/>
      <c r="P39" s="157"/>
      <c r="AB39" s="116" t="s">
        <v>229</v>
      </c>
      <c r="AC39" s="116"/>
    </row>
    <row r="40" spans="2:29" s="22" customFormat="1" ht="20.100000000000001" customHeight="1">
      <c r="B40" s="169"/>
      <c r="C40" s="131"/>
      <c r="D40" s="118" t="s">
        <v>272</v>
      </c>
      <c r="E40" s="119" t="s">
        <v>273</v>
      </c>
      <c r="F40" s="120" t="s">
        <v>274</v>
      </c>
      <c r="G40" s="125" t="s">
        <v>275</v>
      </c>
      <c r="H40" s="135"/>
      <c r="I40" s="1"/>
      <c r="J40" s="123"/>
      <c r="K40" s="115"/>
      <c r="L40" s="168"/>
      <c r="M40" s="251"/>
      <c r="N40" s="158" t="s">
        <v>389</v>
      </c>
      <c r="O40" s="162"/>
      <c r="P40" s="157"/>
      <c r="AB40" s="116" t="s">
        <v>228</v>
      </c>
      <c r="AC40" s="116">
        <v>14</v>
      </c>
    </row>
    <row r="41" spans="2:29" s="22" customFormat="1" ht="18.899999999999999" customHeight="1">
      <c r="B41" s="172"/>
      <c r="C41" s="1"/>
      <c r="D41" s="1"/>
      <c r="E41" s="1"/>
      <c r="F41" s="1"/>
      <c r="G41" s="1"/>
      <c r="H41" s="1"/>
      <c r="I41" s="1"/>
      <c r="J41" s="136" t="s">
        <v>359</v>
      </c>
      <c r="K41" s="137" t="s">
        <v>362</v>
      </c>
      <c r="L41" s="170" t="s">
        <v>364</v>
      </c>
      <c r="M41" s="157" t="s">
        <v>390</v>
      </c>
      <c r="N41" s="158" t="s">
        <v>82</v>
      </c>
      <c r="O41" s="162"/>
      <c r="P41" s="157"/>
      <c r="AB41" s="116" t="s">
        <v>229</v>
      </c>
      <c r="AC41" s="116"/>
    </row>
    <row r="42" spans="2:29" s="22" customFormat="1" ht="18.899999999999999" customHeight="1">
      <c r="B42" s="173"/>
      <c r="C42" s="138"/>
      <c r="D42" s="138"/>
      <c r="E42" s="138"/>
      <c r="F42" s="138"/>
      <c r="G42" s="138"/>
      <c r="H42" s="138"/>
      <c r="I42" s="138"/>
      <c r="J42" s="138"/>
      <c r="K42" s="138"/>
      <c r="L42" s="174"/>
      <c r="M42" s="163" t="s">
        <v>391</v>
      </c>
      <c r="N42" s="164"/>
      <c r="O42" s="165"/>
      <c r="P42" s="166"/>
      <c r="AB42" s="116" t="s">
        <v>228</v>
      </c>
      <c r="AC42" s="116">
        <v>15</v>
      </c>
    </row>
    <row r="43" spans="2:29" s="22" customFormat="1" ht="28.8">
      <c r="B43" s="173"/>
      <c r="C43" s="138"/>
      <c r="D43" s="138"/>
      <c r="E43" s="138"/>
      <c r="F43" s="138"/>
      <c r="G43" s="138"/>
      <c r="H43" s="138"/>
      <c r="I43" s="138"/>
      <c r="J43" s="138"/>
      <c r="K43" s="138"/>
      <c r="L43" s="174"/>
      <c r="M43" s="251" t="s">
        <v>392</v>
      </c>
      <c r="N43" s="158" t="s">
        <v>83</v>
      </c>
      <c r="O43" s="159"/>
      <c r="P43" s="166"/>
      <c r="AB43" s="116" t="s">
        <v>229</v>
      </c>
      <c r="AC43" s="116"/>
    </row>
    <row r="44" spans="2:29" ht="14.4">
      <c r="B44" s="175"/>
      <c r="C44" s="72"/>
      <c r="D44" s="72"/>
      <c r="E44" s="72"/>
      <c r="F44" s="72"/>
      <c r="G44" s="72"/>
      <c r="H44" s="72"/>
      <c r="I44" s="72"/>
      <c r="J44" s="72"/>
      <c r="K44" s="72"/>
      <c r="L44" s="176"/>
      <c r="M44" s="251"/>
      <c r="N44" s="158" t="s">
        <v>84</v>
      </c>
      <c r="O44" s="159"/>
      <c r="P44" s="166"/>
      <c r="R44" s="22"/>
      <c r="S44" s="22"/>
      <c r="AB44" s="116" t="s">
        <v>228</v>
      </c>
      <c r="AC44" s="116">
        <v>16</v>
      </c>
    </row>
    <row r="45" spans="2:29" ht="14.25" customHeight="1">
      <c r="B45" s="177"/>
      <c r="C45" s="178"/>
      <c r="D45" s="178"/>
      <c r="E45" s="178"/>
      <c r="F45" s="178"/>
      <c r="G45" s="178"/>
      <c r="H45" s="178"/>
      <c r="I45" s="178"/>
      <c r="J45" s="178"/>
      <c r="K45" s="178"/>
      <c r="L45" s="179"/>
      <c r="M45" s="251"/>
      <c r="N45" s="158" t="s">
        <v>85</v>
      </c>
      <c r="O45" s="159"/>
      <c r="P45" s="166"/>
      <c r="AB45" s="116" t="s">
        <v>229</v>
      </c>
      <c r="AC45" s="116"/>
    </row>
    <row r="46" spans="2:29">
      <c r="M46" s="21"/>
      <c r="AB46" s="116" t="s">
        <v>228</v>
      </c>
      <c r="AC46" s="116">
        <v>17</v>
      </c>
    </row>
    <row r="47" spans="2:29" ht="14.25" customHeight="1">
      <c r="M47" s="21"/>
      <c r="AB47" s="116" t="s">
        <v>229</v>
      </c>
      <c r="AC47" s="116"/>
    </row>
    <row r="48" spans="2:29" ht="27.75" customHeight="1">
      <c r="M48" s="21"/>
      <c r="AB48" s="116" t="s">
        <v>228</v>
      </c>
      <c r="AC48" s="116">
        <v>18</v>
      </c>
    </row>
    <row r="49" spans="13:29" ht="27.75" customHeight="1">
      <c r="M49" s="21"/>
      <c r="AB49" s="116" t="s">
        <v>229</v>
      </c>
      <c r="AC49" s="116"/>
    </row>
    <row r="50" spans="13:29" ht="27.75" customHeight="1">
      <c r="M50" s="21"/>
      <c r="AB50" s="116" t="s">
        <v>228</v>
      </c>
      <c r="AC50" s="116">
        <v>19</v>
      </c>
    </row>
    <row r="51" spans="13:29" ht="27.75" customHeight="1">
      <c r="AB51" s="116" t="s">
        <v>229</v>
      </c>
      <c r="AC51" s="116"/>
    </row>
    <row r="52" spans="13:29">
      <c r="AB52" s="116" t="s">
        <v>393</v>
      </c>
      <c r="AC52" s="116">
        <v>20</v>
      </c>
    </row>
    <row r="53" spans="13:29">
      <c r="AB53" s="116" t="s">
        <v>229</v>
      </c>
      <c r="AC53" s="116"/>
    </row>
    <row r="54" spans="13:29">
      <c r="AB54" s="116" t="s">
        <v>228</v>
      </c>
      <c r="AC54" s="116">
        <v>21</v>
      </c>
    </row>
    <row r="55" spans="13:29">
      <c r="AB55" s="116" t="s">
        <v>229</v>
      </c>
      <c r="AC55" s="116"/>
    </row>
    <row r="56" spans="13:29">
      <c r="AB56" s="116" t="s">
        <v>228</v>
      </c>
      <c r="AC56" s="116">
        <v>22</v>
      </c>
    </row>
    <row r="57" spans="13:29">
      <c r="AB57" s="116" t="s">
        <v>229</v>
      </c>
      <c r="AC57" s="116"/>
    </row>
    <row r="58" spans="13:29">
      <c r="AB58" s="116" t="s">
        <v>228</v>
      </c>
      <c r="AC58" s="116">
        <v>23</v>
      </c>
    </row>
    <row r="59" spans="13:29">
      <c r="AB59" s="116" t="s">
        <v>229</v>
      </c>
      <c r="AC59" s="116"/>
    </row>
    <row r="60" spans="13:29">
      <c r="AB60" s="116" t="s">
        <v>228</v>
      </c>
      <c r="AC60" s="116">
        <v>24</v>
      </c>
    </row>
    <row r="61" spans="13:29">
      <c r="AB61" s="116" t="s">
        <v>229</v>
      </c>
      <c r="AC61" s="116"/>
    </row>
    <row r="62" spans="13:29">
      <c r="AB62" s="116" t="s">
        <v>228</v>
      </c>
      <c r="AC62" s="116">
        <v>24</v>
      </c>
    </row>
    <row r="63" spans="13:29">
      <c r="AB63" s="116" t="s">
        <v>229</v>
      </c>
      <c r="AC63" s="116"/>
    </row>
    <row r="64" spans="13:29">
      <c r="AB64" s="116" t="s">
        <v>228</v>
      </c>
      <c r="AC64" s="116">
        <v>25</v>
      </c>
    </row>
    <row r="65" spans="28:29">
      <c r="AB65" s="116" t="s">
        <v>229</v>
      </c>
      <c r="AC65" s="116"/>
    </row>
    <row r="66" spans="28:29">
      <c r="AB66" s="116" t="s">
        <v>228</v>
      </c>
      <c r="AC66" s="116">
        <v>26</v>
      </c>
    </row>
    <row r="67" spans="28:29">
      <c r="AB67" s="116" t="s">
        <v>229</v>
      </c>
      <c r="AC67" s="116"/>
    </row>
    <row r="68" spans="28:29">
      <c r="AB68" s="116" t="s">
        <v>228</v>
      </c>
      <c r="AC68" s="116">
        <v>27</v>
      </c>
    </row>
    <row r="69" spans="28:29">
      <c r="AB69" s="116" t="s">
        <v>229</v>
      </c>
      <c r="AC69" s="116"/>
    </row>
    <row r="70" spans="28:29">
      <c r="AB70" s="116" t="s">
        <v>228</v>
      </c>
      <c r="AC70" s="116">
        <v>28</v>
      </c>
    </row>
    <row r="71" spans="28:29">
      <c r="AB71" s="116" t="s">
        <v>229</v>
      </c>
      <c r="AC71" s="116"/>
    </row>
    <row r="72" spans="28:29">
      <c r="AB72" s="116" t="s">
        <v>228</v>
      </c>
      <c r="AC72" s="116">
        <v>29</v>
      </c>
    </row>
    <row r="73" spans="28:29">
      <c r="AB73" s="116" t="s">
        <v>229</v>
      </c>
      <c r="AC73" s="116"/>
    </row>
    <row r="74" spans="28:29">
      <c r="AB74" s="116" t="s">
        <v>228</v>
      </c>
      <c r="AC74" s="116">
        <v>30</v>
      </c>
    </row>
    <row r="75" spans="28:29">
      <c r="AB75" s="116" t="s">
        <v>229</v>
      </c>
      <c r="AC75" s="116"/>
    </row>
    <row r="76" spans="28:29">
      <c r="AB76" s="116" t="s">
        <v>228</v>
      </c>
      <c r="AC76" s="116">
        <v>31</v>
      </c>
    </row>
    <row r="77" spans="28:29">
      <c r="AB77" s="116" t="s">
        <v>229</v>
      </c>
      <c r="AC77" s="116"/>
    </row>
  </sheetData>
  <autoFilter ref="B13:L45"/>
  <mergeCells count="5">
    <mergeCell ref="M15:M21"/>
    <mergeCell ref="M23:M29"/>
    <mergeCell ref="M30:M36"/>
    <mergeCell ref="M37:M40"/>
    <mergeCell ref="M43:M45"/>
  </mergeCells>
  <conditionalFormatting sqref="H3:H4 D4">
    <cfRule type="cellIs" dxfId="1" priority="3" operator="equal">
      <formula>"""ERROR! CHECK ONLY 1 ROAD TYPE ASSESSED"</formula>
    </cfRule>
  </conditionalFormatting>
  <conditionalFormatting sqref="H3:L4 D4">
    <cfRule type="cellIs" dxfId="0" priority="1" stopIfTrue="1" operator="equal">
      <formula>"""ERROR! CHECK ONLY 1 ROAD TYPE ASSESSED"</formula>
    </cfRule>
  </conditionalFormatting>
  <dataValidations count="31">
    <dataValidation type="list" allowBlank="1" showInputMessage="1" showErrorMessage="1" sqref="O45">
      <formula1>$AB$76:$AB$77</formula1>
    </dataValidation>
    <dataValidation type="list" allowBlank="1" showInputMessage="1" showErrorMessage="1" sqref="O44">
      <formula1>$AB$74:$AB$75</formula1>
    </dataValidation>
    <dataValidation type="list" allowBlank="1" showInputMessage="1" showErrorMessage="1" sqref="O43">
      <formula1>$AB$72:$AB$73</formula1>
    </dataValidation>
    <dataValidation type="list" allowBlank="1" showInputMessage="1" showErrorMessage="1" sqref="O41">
      <formula1>$AB$70:$AB$71</formula1>
    </dataValidation>
    <dataValidation type="list" allowBlank="1" showInputMessage="1" showErrorMessage="1" sqref="O40">
      <formula1>$AB$68:$AB$69</formula1>
    </dataValidation>
    <dataValidation type="list" allowBlank="1" showInputMessage="1" showErrorMessage="1" sqref="O39">
      <formula1>$AB$66:$AB$67</formula1>
    </dataValidation>
    <dataValidation type="list" allowBlank="1" showInputMessage="1" showErrorMessage="1" sqref="O38">
      <formula1>$AB$64:$AB$65</formula1>
    </dataValidation>
    <dataValidation type="list" allowBlank="1" showInputMessage="1" showErrorMessage="1" sqref="O37">
      <formula1>$AB$60:$AB$61</formula1>
    </dataValidation>
    <dataValidation type="list" allowBlank="1" showInputMessage="1" showErrorMessage="1" sqref="O36">
      <formula1>$AB$58:$AB$59</formula1>
    </dataValidation>
    <dataValidation type="list" allowBlank="1" showInputMessage="1" showErrorMessage="1" sqref="O35">
      <formula1>$AB$56:$AB$57</formula1>
    </dataValidation>
    <dataValidation type="list" allowBlank="1" showInputMessage="1" showErrorMessage="1" sqref="O34">
      <formula1>$AB$54:$AB$55</formula1>
    </dataValidation>
    <dataValidation type="list" allowBlank="1" showInputMessage="1" showErrorMessage="1" sqref="O33">
      <formula1>$AB$52:$AB$53</formula1>
    </dataValidation>
    <dataValidation type="list" allowBlank="1" showInputMessage="1" showErrorMessage="1" sqref="O32">
      <formula1>$AB$50:$AB$51</formula1>
    </dataValidation>
    <dataValidation type="list" allowBlank="1" showInputMessage="1" showErrorMessage="1" sqref="O31">
      <formula1>$AB$48:$AB$49</formula1>
    </dataValidation>
    <dataValidation type="list" allowBlank="1" showInputMessage="1" showErrorMessage="1" sqref="O30">
      <formula1>$AB$46:$AB$47</formula1>
    </dataValidation>
    <dataValidation type="list" allowBlank="1" showInputMessage="1" showErrorMessage="1" sqref="O29">
      <formula1>$AB$44:$AB$45</formula1>
    </dataValidation>
    <dataValidation type="list" allowBlank="1" showInputMessage="1" showErrorMessage="1" sqref="O28">
      <formula1>$AB$42:$AB$43</formula1>
    </dataValidation>
    <dataValidation type="list" allowBlank="1" showInputMessage="1" showErrorMessage="1" sqref="O27">
      <formula1>$AB$40:$AB$41</formula1>
    </dataValidation>
    <dataValidation type="list" allowBlank="1" showInputMessage="1" showErrorMessage="1" sqref="O26">
      <formula1>$AB$38:$AB$39</formula1>
    </dataValidation>
    <dataValidation type="list" allowBlank="1" showInputMessage="1" showErrorMessage="1" sqref="O25">
      <formula1>$AB$36:$AB$37</formula1>
    </dataValidation>
    <dataValidation type="list" allowBlank="1" showInputMessage="1" showErrorMessage="1" sqref="O24">
      <formula1>$AB$34:$AB$35</formula1>
    </dataValidation>
    <dataValidation type="list" allowBlank="1" showInputMessage="1" showErrorMessage="1" sqref="O23">
      <formula1>$AB$32:$AB$33</formula1>
    </dataValidation>
    <dataValidation type="list" allowBlank="1" showInputMessage="1" showErrorMessage="1" sqref="O22">
      <formula1>$AB$30:$AB$31</formula1>
    </dataValidation>
    <dataValidation type="list" allowBlank="1" showInputMessage="1" showErrorMessage="1" sqref="O21">
      <formula1>$AB$28:$AB$29</formula1>
    </dataValidation>
    <dataValidation type="list" allowBlank="1" showInputMessage="1" showErrorMessage="1" sqref="O20">
      <formula1>$AB$26:$AB$27</formula1>
    </dataValidation>
    <dataValidation type="list" allowBlank="1" showInputMessage="1" showErrorMessage="1" sqref="O19">
      <formula1>$AB$24:$AB$25</formula1>
    </dataValidation>
    <dataValidation type="list" allowBlank="1" showInputMessage="1" showErrorMessage="1" sqref="O18">
      <formula1>$AB$22:$AB$23</formula1>
    </dataValidation>
    <dataValidation type="list" allowBlank="1" showInputMessage="1" showErrorMessage="1" sqref="O17">
      <formula1>$AB$20:$AB$21</formula1>
    </dataValidation>
    <dataValidation type="list" allowBlank="1" showInputMessage="1" showErrorMessage="1" sqref="O16">
      <formula1>$AB$18:$AB$19</formula1>
    </dataValidation>
    <dataValidation type="list" allowBlank="1" showInputMessage="1" showErrorMessage="1" sqref="O15">
      <formula1>$AB$16:$AB$17</formula1>
    </dataValidation>
    <dataValidation type="list" allowBlank="1" showInputMessage="1" showErrorMessage="1" sqref="O14">
      <formula1>$AB$14:$AB$15</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dimension ref="B1:C63"/>
  <sheetViews>
    <sheetView showGridLines="0" workbookViewId="0">
      <pane ySplit="3" topLeftCell="A4" activePane="bottomLeft" state="frozen"/>
      <selection pane="bottomLeft" activeCell="C19" sqref="C19"/>
    </sheetView>
  </sheetViews>
  <sheetFormatPr defaultColWidth="8.6640625" defaultRowHeight="14.4"/>
  <cols>
    <col min="1" max="1" width="4.33203125" customWidth="1"/>
    <col min="2" max="2" width="38.44140625" customWidth="1"/>
    <col min="3" max="3" width="81.109375" customWidth="1"/>
  </cols>
  <sheetData>
    <row r="1" spans="2:3" ht="25.8">
      <c r="B1" s="43" t="s">
        <v>466</v>
      </c>
    </row>
    <row r="2" spans="2:3">
      <c r="B2" s="4"/>
    </row>
    <row r="3" spans="2:3" ht="15" thickBot="1">
      <c r="B3" s="213" t="s">
        <v>2</v>
      </c>
      <c r="C3" s="213" t="s">
        <v>1</v>
      </c>
    </row>
    <row r="4" spans="2:3">
      <c r="B4" s="211" t="s">
        <v>468</v>
      </c>
      <c r="C4" s="212"/>
    </row>
    <row r="5" spans="2:3">
      <c r="B5" s="148" t="s">
        <v>297</v>
      </c>
      <c r="C5" s="145"/>
    </row>
    <row r="6" spans="2:3">
      <c r="B6" s="145" t="s">
        <v>307</v>
      </c>
      <c r="C6" s="145"/>
    </row>
    <row r="7" spans="2:3">
      <c r="B7" s="145" t="s">
        <v>308</v>
      </c>
      <c r="C7" s="145"/>
    </row>
    <row r="8" spans="2:3">
      <c r="B8" s="145" t="s">
        <v>309</v>
      </c>
      <c r="C8" s="145"/>
    </row>
    <row r="9" spans="2:3">
      <c r="B9" s="145" t="s">
        <v>310</v>
      </c>
      <c r="C9" s="145"/>
    </row>
    <row r="10" spans="2:3">
      <c r="B10" s="148" t="s">
        <v>298</v>
      </c>
      <c r="C10" s="145"/>
    </row>
    <row r="11" spans="2:3">
      <c r="B11" s="145" t="s">
        <v>311</v>
      </c>
      <c r="C11" s="145"/>
    </row>
    <row r="12" spans="2:3">
      <c r="B12" s="145" t="s">
        <v>312</v>
      </c>
      <c r="C12" s="145"/>
    </row>
    <row r="13" spans="2:3">
      <c r="B13" s="145" t="s">
        <v>295</v>
      </c>
      <c r="C13" s="145"/>
    </row>
    <row r="14" spans="2:3">
      <c r="B14" s="145" t="s">
        <v>174</v>
      </c>
      <c r="C14" s="145"/>
    </row>
    <row r="15" spans="2:3">
      <c r="B15" s="145" t="s">
        <v>175</v>
      </c>
      <c r="C15" s="145"/>
    </row>
    <row r="16" spans="2:3">
      <c r="B16" s="145" t="s">
        <v>176</v>
      </c>
      <c r="C16" s="145"/>
    </row>
    <row r="17" spans="2:3">
      <c r="B17" s="145" t="s">
        <v>177</v>
      </c>
      <c r="C17" s="145"/>
    </row>
    <row r="18" spans="2:3">
      <c r="B18" s="148" t="s">
        <v>299</v>
      </c>
      <c r="C18" s="145"/>
    </row>
    <row r="19" spans="2:3">
      <c r="B19" s="145" t="s">
        <v>178</v>
      </c>
      <c r="C19" s="145"/>
    </row>
    <row r="20" spans="2:3">
      <c r="B20" s="145" t="s">
        <v>179</v>
      </c>
      <c r="C20" s="145"/>
    </row>
    <row r="21" spans="2:3">
      <c r="B21" s="145" t="s">
        <v>180</v>
      </c>
      <c r="C21" s="145"/>
    </row>
    <row r="22" spans="2:3">
      <c r="B22" s="145" t="s">
        <v>181</v>
      </c>
      <c r="C22" s="145"/>
    </row>
    <row r="23" spans="2:3">
      <c r="B23" s="148" t="s">
        <v>300</v>
      </c>
      <c r="C23" s="145"/>
    </row>
    <row r="24" spans="2:3">
      <c r="B24" s="145" t="s">
        <v>182</v>
      </c>
      <c r="C24" s="145"/>
    </row>
    <row r="25" spans="2:3">
      <c r="B25" s="145" t="s">
        <v>235</v>
      </c>
      <c r="C25" s="145"/>
    </row>
    <row r="26" spans="2:3">
      <c r="B26" s="187" t="s">
        <v>467</v>
      </c>
      <c r="C26" s="188"/>
    </row>
    <row r="27" spans="2:3">
      <c r="B27" s="148" t="s">
        <v>301</v>
      </c>
      <c r="C27" s="145"/>
    </row>
    <row r="28" spans="2:3">
      <c r="B28" s="146" t="s">
        <v>302</v>
      </c>
      <c r="C28" s="145"/>
    </row>
    <row r="29" spans="2:3">
      <c r="B29" s="146" t="s">
        <v>303</v>
      </c>
      <c r="C29" s="145"/>
    </row>
    <row r="30" spans="2:3">
      <c r="B30" s="146" t="s">
        <v>304</v>
      </c>
      <c r="C30" s="145"/>
    </row>
    <row r="31" spans="2:3">
      <c r="B31" s="183" t="s">
        <v>305</v>
      </c>
      <c r="C31" s="145"/>
    </row>
    <row r="32" spans="2:3">
      <c r="B32" s="184" t="s">
        <v>236</v>
      </c>
      <c r="C32" s="145"/>
    </row>
    <row r="33" spans="2:3">
      <c r="B33" s="184" t="s">
        <v>237</v>
      </c>
      <c r="C33" s="145"/>
    </row>
    <row r="34" spans="2:3">
      <c r="B34" s="183" t="s">
        <v>306</v>
      </c>
      <c r="C34" s="145"/>
    </row>
    <row r="35" spans="2:3">
      <c r="B35" s="184" t="s">
        <v>183</v>
      </c>
      <c r="C35" s="145"/>
    </row>
    <row r="36" spans="2:3">
      <c r="B36" s="184" t="s">
        <v>184</v>
      </c>
      <c r="C36" s="145"/>
    </row>
    <row r="37" spans="2:3">
      <c r="B37" s="183" t="s">
        <v>300</v>
      </c>
      <c r="C37" s="145"/>
    </row>
    <row r="38" spans="2:3">
      <c r="B38" s="184" t="s">
        <v>185</v>
      </c>
      <c r="C38" s="145"/>
    </row>
    <row r="39" spans="2:3">
      <c r="B39" s="145" t="s">
        <v>235</v>
      </c>
      <c r="C39" s="145"/>
    </row>
    <row r="40" spans="2:3">
      <c r="B40" s="187" t="s">
        <v>127</v>
      </c>
      <c r="C40" s="188"/>
    </row>
    <row r="41" spans="2:3">
      <c r="B41" s="148" t="s">
        <v>252</v>
      </c>
      <c r="C41" s="145"/>
    </row>
    <row r="42" spans="2:3">
      <c r="B42" s="148" t="s">
        <v>469</v>
      </c>
      <c r="C42" s="145"/>
    </row>
    <row r="43" spans="2:3">
      <c r="B43" s="187" t="s">
        <v>128</v>
      </c>
      <c r="C43" s="188"/>
    </row>
    <row r="44" spans="2:3">
      <c r="B44" s="148" t="s">
        <v>187</v>
      </c>
      <c r="C44" s="145"/>
    </row>
    <row r="45" spans="2:3">
      <c r="B45" s="145" t="s">
        <v>190</v>
      </c>
      <c r="C45" s="145"/>
    </row>
    <row r="46" spans="2:3">
      <c r="B46" s="145" t="s">
        <v>191</v>
      </c>
      <c r="C46" s="145"/>
    </row>
    <row r="47" spans="2:3">
      <c r="B47" s="148" t="s">
        <v>188</v>
      </c>
      <c r="C47" s="145"/>
    </row>
    <row r="48" spans="2:3">
      <c r="B48" s="145" t="s">
        <v>192</v>
      </c>
      <c r="C48" s="145"/>
    </row>
    <row r="49" spans="2:3">
      <c r="B49" s="145" t="s">
        <v>193</v>
      </c>
      <c r="C49" s="145"/>
    </row>
    <row r="50" spans="2:3">
      <c r="B50" s="145" t="s">
        <v>194</v>
      </c>
      <c r="C50" s="145"/>
    </row>
    <row r="51" spans="2:3">
      <c r="B51" s="145" t="s">
        <v>195</v>
      </c>
      <c r="C51" s="145"/>
    </row>
    <row r="52" spans="2:3">
      <c r="B52" s="145" t="s">
        <v>196</v>
      </c>
      <c r="C52" s="145"/>
    </row>
    <row r="53" spans="2:3">
      <c r="B53" s="145" t="s">
        <v>197</v>
      </c>
      <c r="C53" s="145"/>
    </row>
    <row r="54" spans="2:3">
      <c r="B54" s="148" t="s">
        <v>189</v>
      </c>
      <c r="C54" s="145"/>
    </row>
    <row r="55" spans="2:3">
      <c r="B55" s="145" t="s">
        <v>198</v>
      </c>
      <c r="C55" s="145"/>
    </row>
    <row r="56" spans="2:3">
      <c r="B56" s="145" t="s">
        <v>199</v>
      </c>
      <c r="C56" s="145"/>
    </row>
    <row r="57" spans="2:3">
      <c r="B57" s="185" t="s">
        <v>465</v>
      </c>
      <c r="C57" s="186"/>
    </row>
    <row r="58" spans="2:3">
      <c r="B58" s="148" t="s">
        <v>200</v>
      </c>
      <c r="C58" s="145"/>
    </row>
    <row r="59" spans="2:3">
      <c r="B59" s="145"/>
      <c r="C59" s="145"/>
    </row>
    <row r="60" spans="2:3">
      <c r="B60" s="148" t="s">
        <v>201</v>
      </c>
      <c r="C60" s="145"/>
    </row>
    <row r="61" spans="2:3">
      <c r="B61" s="145"/>
      <c r="C61" s="145"/>
    </row>
    <row r="62" spans="2:3">
      <c r="B62" s="148" t="s">
        <v>202</v>
      </c>
      <c r="C62" s="145"/>
    </row>
    <row r="63" spans="2:3">
      <c r="B63" s="145"/>
      <c r="C63" s="145"/>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Flowchart</vt:lpstr>
      <vt:lpstr>Road</vt:lpstr>
      <vt:lpstr>Permit</vt:lpstr>
      <vt:lpstr>Vegetation</vt:lpstr>
      <vt:lpstr>Action Matrix</vt:lpstr>
      <vt:lpstr>Final Roadworks Plan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mmikli</dc:creator>
  <cp:lastModifiedBy>mmikli</cp:lastModifiedBy>
  <cp:lastPrinted>2011-06-09T09:10:19Z</cp:lastPrinted>
  <dcterms:created xsi:type="dcterms:W3CDTF">2011-03-16T03:03:59Z</dcterms:created>
  <dcterms:modified xsi:type="dcterms:W3CDTF">2011-11-29T05:26:41Z</dcterms:modified>
</cp:coreProperties>
</file>